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Objects="placeholders" defaultThemeVersion="124226"/>
  <mc:AlternateContent xmlns:mc="http://schemas.openxmlformats.org/markup-compatibility/2006">
    <mc:Choice Requires="x15">
      <x15ac:absPath xmlns:x15ac="http://schemas.microsoft.com/office/spreadsheetml/2010/11/ac" url="V:\Estadistica\Web\Datos Medio Ambiente\Biodiversidad\2023\"/>
    </mc:Choice>
  </mc:AlternateContent>
  <bookViews>
    <workbookView xWindow="540" yWindow="885" windowWidth="11610" windowHeight="8340" tabRatio="915" activeTab="27"/>
  </bookViews>
  <sheets>
    <sheet name="Indice" sheetId="1" r:id="rId1"/>
    <sheet name="1.1" sheetId="12" state="hidden" r:id="rId2"/>
    <sheet name="1.2" sheetId="11" state="hidden" r:id="rId3"/>
    <sheet name="1.3" sheetId="10" state="hidden" r:id="rId4"/>
    <sheet name="2.1" sheetId="7" state="hidden" r:id="rId5"/>
    <sheet name="2.2" sheetId="6" state="hidden" r:id="rId6"/>
    <sheet name="2.3" sheetId="5" state="hidden" r:id="rId7"/>
    <sheet name="2.4" sheetId="4" state="hidden" r:id="rId8"/>
    <sheet name="2.5" sheetId="2" state="hidden" r:id="rId9"/>
    <sheet name="3.1" sheetId="20" state="hidden" r:id="rId10"/>
    <sheet name="3.2" sheetId="19" state="hidden" r:id="rId11"/>
    <sheet name="3.3" sheetId="18" state="hidden" r:id="rId12"/>
    <sheet name="3.4" sheetId="17" state="hidden" r:id="rId13"/>
    <sheet name="3.5" sheetId="16" state="hidden" r:id="rId14"/>
    <sheet name="3.6" sheetId="15" state="hidden" r:id="rId15"/>
    <sheet name="4.1" sheetId="13" state="hidden" r:id="rId16"/>
    <sheet name="4.2" sheetId="3" state="hidden" r:id="rId17"/>
    <sheet name="4.3" sheetId="25" state="hidden" r:id="rId18"/>
    <sheet name="4.4" sheetId="24" state="hidden" r:id="rId19"/>
    <sheet name="4.5" sheetId="23" state="hidden" r:id="rId20"/>
    <sheet name="5.1" sheetId="31" state="hidden" r:id="rId21"/>
    <sheet name="5.2" sheetId="30" state="hidden" r:id="rId22"/>
    <sheet name="5.3" sheetId="29" state="hidden" r:id="rId23"/>
    <sheet name="5.4" sheetId="28" state="hidden" r:id="rId24"/>
    <sheet name="5.5" sheetId="34" state="hidden" r:id="rId25"/>
    <sheet name="5.6" sheetId="33" state="hidden" r:id="rId26"/>
    <sheet name="6.1" sheetId="32" r:id="rId27"/>
    <sheet name="6.2" sheetId="26" r:id="rId28"/>
    <sheet name="7.1" sheetId="35" state="hidden" r:id="rId29"/>
  </sheets>
  <definedNames>
    <definedName name="_xlnm._FilterDatabase" localSheetId="7" hidden="1">'2.4'!$A$16:$W$16</definedName>
    <definedName name="_xlnm._FilterDatabase" localSheetId="8" hidden="1">'2.5'!$B$15:$X$67</definedName>
    <definedName name="_xlnm.Print_Area" localSheetId="4">'2.1'!$A$1:$R$33</definedName>
  </definedNames>
  <calcPr calcId="162913"/>
</workbook>
</file>

<file path=xl/calcChain.xml><?xml version="1.0" encoding="utf-8"?>
<calcChain xmlns="http://schemas.openxmlformats.org/spreadsheetml/2006/main">
  <c r="X137" i="19" l="1"/>
  <c r="X114" i="19"/>
  <c r="X105" i="19"/>
  <c r="X79" i="19"/>
  <c r="X53" i="19"/>
  <c r="X34" i="19"/>
  <c r="W32" i="20"/>
  <c r="W21" i="20"/>
  <c r="J15" i="18"/>
  <c r="K15" i="18"/>
  <c r="L15" i="18"/>
  <c r="M15" i="18"/>
  <c r="M17" i="18" s="1"/>
  <c r="M18" i="18" s="1"/>
  <c r="N15" i="18"/>
  <c r="N17" i="18"/>
  <c r="N18" i="18" s="1"/>
  <c r="O15" i="18"/>
  <c r="P15" i="18"/>
  <c r="P17" i="18"/>
  <c r="P18" i="18" s="1"/>
  <c r="Q15" i="18"/>
  <c r="R15" i="18"/>
  <c r="S15" i="18"/>
  <c r="S17" i="18" s="1"/>
  <c r="S18" i="18" s="1"/>
  <c r="T15" i="18"/>
  <c r="T17" i="18"/>
  <c r="T18" i="18" s="1"/>
  <c r="U15" i="18"/>
  <c r="V15" i="18"/>
  <c r="W15" i="18"/>
  <c r="X15" i="18"/>
  <c r="X17" i="18"/>
  <c r="X18" i="18" s="1"/>
  <c r="Y15" i="18"/>
  <c r="Y17" i="18" s="1"/>
  <c r="Y18" i="18" s="1"/>
  <c r="I15" i="18"/>
  <c r="I17" i="18" s="1"/>
  <c r="I18" i="18" s="1"/>
  <c r="AA21" i="3"/>
  <c r="W20" i="33"/>
  <c r="AA27" i="13"/>
  <c r="AA21" i="25"/>
  <c r="J37" i="25"/>
  <c r="AA16" i="13"/>
  <c r="AB18" i="15"/>
  <c r="AB19" i="18"/>
  <c r="I24" i="35"/>
  <c r="AA17" i="11"/>
  <c r="X110" i="19"/>
  <c r="X40" i="19"/>
  <c r="X47" i="19" s="1"/>
  <c r="X59" i="19" s="1"/>
  <c r="X70" i="19" s="1"/>
  <c r="X84" i="19" s="1"/>
  <c r="AB25" i="5"/>
  <c r="AB17" i="5"/>
  <c r="Y28" i="7"/>
  <c r="Y31" i="7"/>
  <c r="Y22" i="7"/>
  <c r="Y17" i="7"/>
  <c r="Y23" i="7"/>
  <c r="V132" i="4"/>
  <c r="W132" i="4"/>
  <c r="U132" i="4"/>
  <c r="V96" i="2"/>
  <c r="W96" i="2"/>
  <c r="V67" i="2"/>
  <c r="W68" i="4"/>
  <c r="W65" i="4"/>
  <c r="W119" i="4"/>
  <c r="W18" i="4"/>
  <c r="W75" i="4" s="1"/>
  <c r="Z15" i="3"/>
  <c r="Z21" i="3"/>
  <c r="W137" i="19"/>
  <c r="W72" i="19"/>
  <c r="W79" i="19"/>
  <c r="W61" i="19"/>
  <c r="H24" i="35"/>
  <c r="AA18" i="15"/>
  <c r="X31" i="7"/>
  <c r="X22" i="7"/>
  <c r="X17" i="7"/>
  <c r="X23" i="7" s="1"/>
  <c r="V119" i="4"/>
  <c r="V75" i="4"/>
  <c r="V21" i="20"/>
  <c r="Z27" i="13"/>
  <c r="Z16" i="13"/>
  <c r="Z17" i="11"/>
  <c r="AA14" i="16"/>
  <c r="AB16" i="16" s="1"/>
  <c r="AA15" i="16"/>
  <c r="AA14" i="18"/>
  <c r="AA15" i="18" s="1"/>
  <c r="AA17" i="18" s="1"/>
  <c r="AA18" i="18" s="1"/>
  <c r="AA19" i="18"/>
  <c r="W110" i="19"/>
  <c r="W40" i="19"/>
  <c r="W47" i="19"/>
  <c r="W59" i="19"/>
  <c r="W70" i="19" s="1"/>
  <c r="W84" i="19" s="1"/>
  <c r="AA25" i="5"/>
  <c r="AA17" i="5"/>
  <c r="U96" i="2"/>
  <c r="T96" i="2"/>
  <c r="U67" i="2"/>
  <c r="V137" i="19"/>
  <c r="U27" i="20"/>
  <c r="U26" i="20"/>
  <c r="H37" i="25"/>
  <c r="Y21" i="25"/>
  <c r="Y21" i="3"/>
  <c r="Y17" i="3"/>
  <c r="Y16" i="13"/>
  <c r="Y27" i="13"/>
  <c r="V113" i="19"/>
  <c r="V112" i="19"/>
  <c r="V97" i="19"/>
  <c r="V111" i="19"/>
  <c r="V114" i="19" s="1"/>
  <c r="V79" i="19"/>
  <c r="U21" i="20"/>
  <c r="T32" i="20"/>
  <c r="U31" i="20"/>
  <c r="V31" i="20" s="1"/>
  <c r="V34" i="19"/>
  <c r="V53" i="19"/>
  <c r="G24" i="35"/>
  <c r="Z25" i="15"/>
  <c r="Z18" i="15"/>
  <c r="T32" i="17"/>
  <c r="Y17" i="11"/>
  <c r="W31" i="7"/>
  <c r="W22" i="7"/>
  <c r="V17" i="7"/>
  <c r="W17" i="7"/>
  <c r="W23" i="7" s="1"/>
  <c r="U75" i="4"/>
  <c r="U119" i="4"/>
  <c r="Z25" i="5"/>
  <c r="Z17" i="5"/>
  <c r="W67" i="2"/>
  <c r="Y19" i="18"/>
  <c r="Z14" i="18"/>
  <c r="Z19" i="18" s="1"/>
  <c r="V110" i="19"/>
  <c r="V40" i="19"/>
  <c r="V47" i="19" s="1"/>
  <c r="V59" i="19" s="1"/>
  <c r="V70" i="19" s="1"/>
  <c r="V84" i="19" s="1"/>
  <c r="Z16" i="16"/>
  <c r="Y15" i="16"/>
  <c r="Z15" i="16"/>
  <c r="U85" i="19"/>
  <c r="U101" i="19"/>
  <c r="U100" i="19"/>
  <c r="U99" i="19"/>
  <c r="U113" i="19"/>
  <c r="U98" i="19"/>
  <c r="U112" i="19" s="1"/>
  <c r="U114" i="19" s="1"/>
  <c r="U97" i="19"/>
  <c r="U105" i="19"/>
  <c r="T21" i="20"/>
  <c r="T119" i="4"/>
  <c r="T75" i="4"/>
  <c r="T132" i="4"/>
  <c r="S32" i="17"/>
  <c r="S21" i="17"/>
  <c r="R21" i="17"/>
  <c r="Y25" i="15"/>
  <c r="Y18" i="15"/>
  <c r="X21" i="25"/>
  <c r="G37" i="25"/>
  <c r="X21" i="3"/>
  <c r="X27" i="13"/>
  <c r="X16" i="13"/>
  <c r="S32" i="20"/>
  <c r="S21" i="20"/>
  <c r="F24" i="35"/>
  <c r="F35" i="26"/>
  <c r="X17" i="11"/>
  <c r="X17" i="12"/>
  <c r="T137" i="19"/>
  <c r="U137" i="19"/>
  <c r="P85" i="19"/>
  <c r="Q85" i="19"/>
  <c r="S85" i="19"/>
  <c r="T85" i="19"/>
  <c r="T98" i="19"/>
  <c r="T112" i="19"/>
  <c r="U110" i="19"/>
  <c r="U92" i="19"/>
  <c r="U86" i="19"/>
  <c r="T99" i="19"/>
  <c r="T113" i="19" s="1"/>
  <c r="T92" i="19"/>
  <c r="T79" i="19"/>
  <c r="U79" i="19"/>
  <c r="U40" i="19"/>
  <c r="U47" i="19"/>
  <c r="U59" i="19"/>
  <c r="U70" i="19"/>
  <c r="U84" i="19" s="1"/>
  <c r="U34" i="19"/>
  <c r="U53" i="19"/>
  <c r="T86" i="19"/>
  <c r="T101" i="19"/>
  <c r="T100" i="19"/>
  <c r="T111" i="19"/>
  <c r="T105" i="19"/>
  <c r="T97" i="19"/>
  <c r="T53" i="19"/>
  <c r="T67" i="2"/>
  <c r="Y16" i="16"/>
  <c r="Y25" i="5"/>
  <c r="Y17" i="5"/>
  <c r="T34" i="19"/>
  <c r="R32" i="17"/>
  <c r="Q32" i="17"/>
  <c r="F34" i="26"/>
  <c r="E24" i="35"/>
  <c r="Z17" i="10"/>
  <c r="Z16" i="10"/>
  <c r="Z15" i="10"/>
  <c r="Z14" i="10"/>
  <c r="Z13" i="10"/>
  <c r="X18" i="15"/>
  <c r="X25" i="15"/>
  <c r="X15" i="16"/>
  <c r="W15" i="16"/>
  <c r="V15" i="16"/>
  <c r="X16" i="16"/>
  <c r="U31" i="7"/>
  <c r="U22" i="7"/>
  <c r="U23" i="7" s="1"/>
  <c r="U17" i="7"/>
  <c r="F37" i="25"/>
  <c r="W21" i="25"/>
  <c r="W21" i="3"/>
  <c r="W27" i="13"/>
  <c r="W16" i="13"/>
  <c r="X19" i="18"/>
  <c r="S119" i="4"/>
  <c r="S75" i="4"/>
  <c r="S132" i="4"/>
  <c r="W17" i="11"/>
  <c r="S96" i="2"/>
  <c r="R96" i="2"/>
  <c r="F67" i="2"/>
  <c r="G67" i="2"/>
  <c r="H67" i="2"/>
  <c r="I67" i="2"/>
  <c r="J67" i="2"/>
  <c r="K67" i="2"/>
  <c r="L67" i="2"/>
  <c r="M67" i="2"/>
  <c r="N67" i="2"/>
  <c r="O67" i="2"/>
  <c r="P67" i="2"/>
  <c r="Q67" i="2"/>
  <c r="R67" i="2"/>
  <c r="S67" i="2"/>
  <c r="D67" i="2"/>
  <c r="E67" i="2"/>
  <c r="C67" i="2"/>
  <c r="S92" i="19"/>
  <c r="S104" i="19"/>
  <c r="S103" i="19"/>
  <c r="S102" i="19"/>
  <c r="S101" i="19"/>
  <c r="S100" i="19"/>
  <c r="S111" i="19"/>
  <c r="S99" i="19"/>
  <c r="S113" i="19" s="1"/>
  <c r="S98" i="19"/>
  <c r="S112" i="19" s="1"/>
  <c r="S97" i="19"/>
  <c r="S105" i="19" s="1"/>
  <c r="S86" i="19"/>
  <c r="S53" i="19"/>
  <c r="S34" i="19"/>
  <c r="S79" i="19"/>
  <c r="S137" i="19"/>
  <c r="K19" i="18"/>
  <c r="L19" i="18"/>
  <c r="M19" i="18"/>
  <c r="N19" i="18"/>
  <c r="O19" i="18"/>
  <c r="P19" i="18"/>
  <c r="Q19" i="18"/>
  <c r="R19" i="18"/>
  <c r="S19" i="18"/>
  <c r="T19" i="18"/>
  <c r="U19" i="18"/>
  <c r="V19" i="18"/>
  <c r="W19" i="18"/>
  <c r="J19" i="18"/>
  <c r="I19" i="18"/>
  <c r="D24" i="35"/>
  <c r="C24" i="35"/>
  <c r="F33" i="26"/>
  <c r="W18" i="15"/>
  <c r="W25" i="15"/>
  <c r="R114" i="19"/>
  <c r="R79" i="19"/>
  <c r="R137" i="19"/>
  <c r="R32" i="20"/>
  <c r="R21" i="20"/>
  <c r="V17" i="11"/>
  <c r="V17" i="12"/>
  <c r="T22" i="7"/>
  <c r="T17" i="7"/>
  <c r="R75" i="4"/>
  <c r="R119" i="4"/>
  <c r="R132" i="4"/>
  <c r="E37" i="25"/>
  <c r="D37" i="25"/>
  <c r="C37" i="25"/>
  <c r="V21" i="25"/>
  <c r="V21" i="3"/>
  <c r="V27" i="13"/>
  <c r="V16" i="13"/>
  <c r="W17" i="18"/>
  <c r="W18" i="18" s="1"/>
  <c r="R100" i="19"/>
  <c r="R99" i="19"/>
  <c r="R105" i="19"/>
  <c r="U15" i="16"/>
  <c r="T15" i="16"/>
  <c r="S15" i="16"/>
  <c r="R15" i="16"/>
  <c r="Q15" i="16"/>
  <c r="P15" i="16"/>
  <c r="O15" i="16"/>
  <c r="N15" i="16"/>
  <c r="M15" i="16"/>
  <c r="L15" i="16"/>
  <c r="K15" i="16"/>
  <c r="J15" i="16"/>
  <c r="I15" i="16"/>
  <c r="H15" i="16"/>
  <c r="G15" i="16"/>
  <c r="F15" i="16"/>
  <c r="E15" i="16"/>
  <c r="D15" i="16"/>
  <c r="W16" i="16"/>
  <c r="I75" i="4"/>
  <c r="J75" i="4"/>
  <c r="L75" i="4"/>
  <c r="M75" i="4"/>
  <c r="N75" i="4"/>
  <c r="P75" i="4"/>
  <c r="Q75" i="4"/>
  <c r="F32" i="26"/>
  <c r="R19" i="19"/>
  <c r="R85" i="19" s="1"/>
  <c r="R53" i="19"/>
  <c r="R34" i="19"/>
  <c r="Q32" i="20"/>
  <c r="Q21" i="20"/>
  <c r="Q132" i="4"/>
  <c r="Q119" i="4"/>
  <c r="Q96" i="2"/>
  <c r="U21" i="25"/>
  <c r="S28" i="7"/>
  <c r="S31" i="7"/>
  <c r="S17" i="7"/>
  <c r="S23" i="7" s="1"/>
  <c r="S22" i="7"/>
  <c r="U21" i="3"/>
  <c r="U27" i="13"/>
  <c r="U16" i="13"/>
  <c r="D52" i="31"/>
  <c r="U17" i="11"/>
  <c r="V25" i="5"/>
  <c r="V18" i="15"/>
  <c r="V25" i="15"/>
  <c r="P32" i="17"/>
  <c r="E16" i="16"/>
  <c r="E17" i="16" s="1"/>
  <c r="F17" i="16" s="1"/>
  <c r="G17" i="16" s="1"/>
  <c r="F16" i="16"/>
  <c r="G16" i="16"/>
  <c r="H16" i="16"/>
  <c r="I16" i="16"/>
  <c r="J16" i="16"/>
  <c r="K16" i="16"/>
  <c r="L16" i="16"/>
  <c r="M16" i="16"/>
  <c r="N16" i="16"/>
  <c r="O16" i="16"/>
  <c r="P16" i="16"/>
  <c r="Q16" i="16"/>
  <c r="R16" i="16"/>
  <c r="S16" i="16"/>
  <c r="T16" i="16"/>
  <c r="U16" i="16"/>
  <c r="V16" i="16"/>
  <c r="D16" i="16"/>
  <c r="V17" i="18"/>
  <c r="V18" i="18"/>
  <c r="F31" i="26"/>
  <c r="Q28" i="19"/>
  <c r="Q34" i="19"/>
  <c r="S21" i="25"/>
  <c r="R28" i="7"/>
  <c r="R31" i="7"/>
  <c r="R16" i="7"/>
  <c r="R17" i="7"/>
  <c r="R23" i="7" s="1"/>
  <c r="U25" i="15"/>
  <c r="U17" i="18"/>
  <c r="U18" i="18"/>
  <c r="D18" i="10"/>
  <c r="E18" i="10"/>
  <c r="F18" i="10"/>
  <c r="Z18" i="10" s="1"/>
  <c r="G18" i="10"/>
  <c r="H18" i="10"/>
  <c r="I18" i="10"/>
  <c r="J18" i="10"/>
  <c r="K18" i="10"/>
  <c r="L18" i="10"/>
  <c r="D19" i="10"/>
  <c r="E19" i="10"/>
  <c r="F19" i="10"/>
  <c r="G19" i="10"/>
  <c r="H19" i="10"/>
  <c r="I19" i="10"/>
  <c r="J19" i="10"/>
  <c r="K19" i="10"/>
  <c r="Q137" i="19"/>
  <c r="P137" i="19"/>
  <c r="O137" i="19"/>
  <c r="N137" i="19"/>
  <c r="M137" i="19"/>
  <c r="L137" i="19"/>
  <c r="K137" i="19"/>
  <c r="J137" i="19"/>
  <c r="I137" i="19"/>
  <c r="H137" i="19"/>
  <c r="G137" i="19"/>
  <c r="Q114" i="19"/>
  <c r="P114" i="19"/>
  <c r="O97" i="19"/>
  <c r="O105" i="19" s="1"/>
  <c r="O98" i="19"/>
  <c r="O112" i="19"/>
  <c r="O113" i="19"/>
  <c r="N114" i="19"/>
  <c r="M97" i="19"/>
  <c r="M111" i="19" s="1"/>
  <c r="M114" i="19" s="1"/>
  <c r="M100" i="19"/>
  <c r="M103" i="19"/>
  <c r="M98" i="19"/>
  <c r="M101" i="19"/>
  <c r="M104" i="19"/>
  <c r="M99" i="19"/>
  <c r="M113" i="19"/>
  <c r="M102" i="19"/>
  <c r="L97" i="19"/>
  <c r="L111" i="19"/>
  <c r="L100" i="19"/>
  <c r="L103" i="19"/>
  <c r="L98" i="19"/>
  <c r="L112" i="19"/>
  <c r="L101" i="19"/>
  <c r="L104" i="19"/>
  <c r="L99" i="19"/>
  <c r="L113" i="19" s="1"/>
  <c r="L102" i="19"/>
  <c r="L105" i="19" s="1"/>
  <c r="K97" i="19"/>
  <c r="K100" i="19"/>
  <c r="K111" i="19" s="1"/>
  <c r="K103" i="19"/>
  <c r="K98" i="19"/>
  <c r="K101" i="19"/>
  <c r="K104" i="19"/>
  <c r="K99" i="19"/>
  <c r="K102" i="19"/>
  <c r="K113" i="19" s="1"/>
  <c r="J97" i="19"/>
  <c r="J100" i="19"/>
  <c r="J111" i="19" s="1"/>
  <c r="J103" i="19"/>
  <c r="J98" i="19"/>
  <c r="J101" i="19"/>
  <c r="J112" i="19" s="1"/>
  <c r="J104" i="19"/>
  <c r="J99" i="19"/>
  <c r="J102" i="19"/>
  <c r="J113" i="19"/>
  <c r="I97" i="19"/>
  <c r="I105" i="19" s="1"/>
  <c r="I100" i="19"/>
  <c r="I103" i="19"/>
  <c r="I98" i="19"/>
  <c r="I101" i="19"/>
  <c r="I104" i="19"/>
  <c r="I112" i="19" s="1"/>
  <c r="I99" i="19"/>
  <c r="I102" i="19"/>
  <c r="I113" i="19" s="1"/>
  <c r="H97" i="19"/>
  <c r="H111" i="19" s="1"/>
  <c r="H100" i="19"/>
  <c r="H103" i="19"/>
  <c r="H98" i="19"/>
  <c r="H101" i="19"/>
  <c r="H112" i="19" s="1"/>
  <c r="H104" i="19"/>
  <c r="H99" i="19"/>
  <c r="H102" i="19"/>
  <c r="H113" i="19" s="1"/>
  <c r="G97" i="19"/>
  <c r="G105" i="19" s="1"/>
  <c r="G100" i="19"/>
  <c r="G103" i="19"/>
  <c r="G98" i="19"/>
  <c r="G112" i="19" s="1"/>
  <c r="G101" i="19"/>
  <c r="G104" i="19"/>
  <c r="G99" i="19"/>
  <c r="G113" i="19" s="1"/>
  <c r="G102" i="19"/>
  <c r="F97" i="19"/>
  <c r="F105" i="19" s="1"/>
  <c r="F111" i="19"/>
  <c r="F114" i="19" s="1"/>
  <c r="F100" i="19"/>
  <c r="F103" i="19"/>
  <c r="F98" i="19"/>
  <c r="F112" i="19"/>
  <c r="F101" i="19"/>
  <c r="F104" i="19"/>
  <c r="F99" i="19"/>
  <c r="F113" i="19" s="1"/>
  <c r="F102" i="19"/>
  <c r="E97" i="19"/>
  <c r="E100" i="19"/>
  <c r="E103" i="19"/>
  <c r="E98" i="19"/>
  <c r="E101" i="19"/>
  <c r="E112" i="19" s="1"/>
  <c r="E104" i="19"/>
  <c r="E99" i="19"/>
  <c r="E102" i="19"/>
  <c r="E113" i="19" s="1"/>
  <c r="D97" i="19"/>
  <c r="D100" i="19"/>
  <c r="D105" i="19" s="1"/>
  <c r="D103" i="19"/>
  <c r="D98" i="19"/>
  <c r="D101" i="19"/>
  <c r="D112" i="19" s="1"/>
  <c r="D104" i="19"/>
  <c r="D99" i="19"/>
  <c r="D102" i="19"/>
  <c r="D113" i="19" s="1"/>
  <c r="Q105" i="19"/>
  <c r="P105" i="19"/>
  <c r="N105" i="19"/>
  <c r="M93" i="19"/>
  <c r="L93" i="19"/>
  <c r="K93" i="19"/>
  <c r="J93" i="19"/>
  <c r="I93" i="19"/>
  <c r="H93" i="19"/>
  <c r="G93" i="19"/>
  <c r="F93" i="19"/>
  <c r="E93" i="19"/>
  <c r="D93" i="19"/>
  <c r="O92" i="19"/>
  <c r="N92" i="19"/>
  <c r="M87" i="19"/>
  <c r="M92" i="19" s="1"/>
  <c r="M88" i="19"/>
  <c r="M89" i="19"/>
  <c r="M90" i="19"/>
  <c r="M91" i="19"/>
  <c r="L87" i="19"/>
  <c r="L88" i="19"/>
  <c r="L92" i="19" s="1"/>
  <c r="L89" i="19"/>
  <c r="L90" i="19"/>
  <c r="L91" i="19"/>
  <c r="K87" i="19"/>
  <c r="K92" i="19" s="1"/>
  <c r="K88" i="19"/>
  <c r="K89" i="19"/>
  <c r="K90" i="19"/>
  <c r="K91" i="19"/>
  <c r="J87" i="19"/>
  <c r="J88" i="19"/>
  <c r="J92" i="19" s="1"/>
  <c r="J89" i="19"/>
  <c r="J90" i="19"/>
  <c r="J91" i="19"/>
  <c r="I87" i="19"/>
  <c r="I92" i="19" s="1"/>
  <c r="I88" i="19"/>
  <c r="I89" i="19"/>
  <c r="I90" i="19"/>
  <c r="I91" i="19"/>
  <c r="H87" i="19"/>
  <c r="H88" i="19"/>
  <c r="H92" i="19" s="1"/>
  <c r="H89" i="19"/>
  <c r="H90" i="19"/>
  <c r="H91" i="19"/>
  <c r="G87" i="19"/>
  <c r="G92" i="19" s="1"/>
  <c r="G88" i="19"/>
  <c r="G89" i="19"/>
  <c r="G90" i="19"/>
  <c r="G91" i="19"/>
  <c r="F87" i="19"/>
  <c r="F88" i="19"/>
  <c r="F92" i="19" s="1"/>
  <c r="F89" i="19"/>
  <c r="F90" i="19"/>
  <c r="F91" i="19"/>
  <c r="E87" i="19"/>
  <c r="E92" i="19" s="1"/>
  <c r="E88" i="19"/>
  <c r="E89" i="19"/>
  <c r="E90" i="19"/>
  <c r="E91" i="19"/>
  <c r="D87" i="19"/>
  <c r="D92" i="19" s="1"/>
  <c r="D88" i="19"/>
  <c r="D89" i="19"/>
  <c r="D90" i="19"/>
  <c r="D91" i="19"/>
  <c r="O86" i="19"/>
  <c r="M86" i="19"/>
  <c r="L86" i="19"/>
  <c r="K86" i="19"/>
  <c r="J86" i="19"/>
  <c r="I86" i="19"/>
  <c r="H86" i="19"/>
  <c r="G86" i="19"/>
  <c r="F86" i="19"/>
  <c r="E86" i="19"/>
  <c r="D86" i="19"/>
  <c r="O85" i="19"/>
  <c r="M85" i="19"/>
  <c r="L85" i="19"/>
  <c r="K85" i="19"/>
  <c r="J85" i="19"/>
  <c r="I85" i="19"/>
  <c r="H85" i="19"/>
  <c r="G85" i="19"/>
  <c r="F85" i="19"/>
  <c r="E85" i="19"/>
  <c r="D85" i="19"/>
  <c r="Q79" i="19"/>
  <c r="P79" i="19"/>
  <c r="O79" i="19"/>
  <c r="N79" i="19"/>
  <c r="M79" i="19"/>
  <c r="L79" i="19"/>
  <c r="K79" i="19"/>
  <c r="J79" i="19"/>
  <c r="I79" i="19"/>
  <c r="H79" i="19"/>
  <c r="G79" i="19"/>
  <c r="F79" i="19"/>
  <c r="E79" i="19"/>
  <c r="D79" i="19"/>
  <c r="Q53" i="19"/>
  <c r="P53" i="19"/>
  <c r="O53" i="19"/>
  <c r="N53" i="19"/>
  <c r="M53" i="19"/>
  <c r="L53" i="19"/>
  <c r="K53" i="19"/>
  <c r="J53" i="19"/>
  <c r="I53" i="19"/>
  <c r="H53" i="19"/>
  <c r="G53" i="19"/>
  <c r="F53" i="19"/>
  <c r="E53" i="19"/>
  <c r="D53" i="19"/>
  <c r="P34" i="19"/>
  <c r="O34" i="19"/>
  <c r="N34" i="19"/>
  <c r="M34" i="19"/>
  <c r="L34" i="19"/>
  <c r="K34" i="19"/>
  <c r="J34" i="19"/>
  <c r="I34" i="19"/>
  <c r="H34" i="19"/>
  <c r="G34" i="19"/>
  <c r="F34" i="19"/>
  <c r="E34" i="19"/>
  <c r="D34" i="19"/>
  <c r="P20" i="33"/>
  <c r="P16" i="28"/>
  <c r="P17" i="29"/>
  <c r="T21" i="25"/>
  <c r="T21" i="3"/>
  <c r="T16" i="13"/>
  <c r="T27" i="13"/>
  <c r="U18" i="15"/>
  <c r="O21" i="17"/>
  <c r="O32" i="17"/>
  <c r="P32" i="20"/>
  <c r="P21" i="20"/>
  <c r="P132" i="4"/>
  <c r="P119" i="4"/>
  <c r="U17" i="5"/>
  <c r="U25" i="5"/>
  <c r="R22" i="7"/>
  <c r="T17" i="11"/>
  <c r="T17" i="12"/>
  <c r="H17" i="7"/>
  <c r="H22" i="7"/>
  <c r="H23" i="7"/>
  <c r="I17" i="7"/>
  <c r="I22" i="7"/>
  <c r="I23" i="7"/>
  <c r="J17" i="7"/>
  <c r="J23" i="7" s="1"/>
  <c r="J22" i="7"/>
  <c r="K17" i="7"/>
  <c r="K23" i="7"/>
  <c r="K22" i="7"/>
  <c r="L17" i="7"/>
  <c r="L22" i="7"/>
  <c r="L23" i="7" s="1"/>
  <c r="M17" i="7"/>
  <c r="M22" i="7"/>
  <c r="M23" i="7"/>
  <c r="N17" i="7"/>
  <c r="N23" i="7" s="1"/>
  <c r="N22" i="7"/>
  <c r="O17" i="7"/>
  <c r="O23" i="7"/>
  <c r="O22" i="7"/>
  <c r="P17" i="7"/>
  <c r="P22" i="7"/>
  <c r="P23" i="7"/>
  <c r="Q17" i="7"/>
  <c r="Q22" i="7"/>
  <c r="Q23" i="7"/>
  <c r="J96" i="2"/>
  <c r="I96" i="2"/>
  <c r="G96" i="2"/>
  <c r="E96" i="2"/>
  <c r="D96" i="2"/>
  <c r="H96" i="2"/>
  <c r="F96" i="2"/>
  <c r="C96" i="2"/>
  <c r="P96" i="2"/>
  <c r="K96" i="2"/>
  <c r="L96" i="2"/>
  <c r="M96" i="2"/>
  <c r="N96" i="2"/>
  <c r="O96" i="2"/>
  <c r="O132" i="4"/>
  <c r="O75" i="4"/>
  <c r="J17" i="18"/>
  <c r="J18" i="18" s="1"/>
  <c r="K17" i="18"/>
  <c r="K18" i="18"/>
  <c r="L17" i="18"/>
  <c r="L18" i="18" s="1"/>
  <c r="O17" i="18"/>
  <c r="O18" i="18"/>
  <c r="Q17" i="18"/>
  <c r="Q18" i="18" s="1"/>
  <c r="R17" i="18"/>
  <c r="R18" i="18"/>
  <c r="F30" i="26"/>
  <c r="O20" i="33"/>
  <c r="O16" i="28"/>
  <c r="O17" i="29"/>
  <c r="S21" i="3"/>
  <c r="Q21" i="3"/>
  <c r="R21" i="3"/>
  <c r="P27" i="13"/>
  <c r="Q27" i="13"/>
  <c r="R27" i="13"/>
  <c r="S27" i="13"/>
  <c r="S16" i="13"/>
  <c r="T18" i="15"/>
  <c r="T25" i="15"/>
  <c r="N21" i="17"/>
  <c r="N32" i="17"/>
  <c r="N28" i="20"/>
  <c r="N32" i="20" s="1"/>
  <c r="N21" i="20"/>
  <c r="N132" i="4"/>
  <c r="O119" i="4"/>
  <c r="N119" i="4"/>
  <c r="T17" i="5"/>
  <c r="T25" i="5"/>
  <c r="Q31" i="7"/>
  <c r="S17" i="11"/>
  <c r="S17" i="12"/>
  <c r="O21" i="20"/>
  <c r="M21" i="20"/>
  <c r="L21" i="20"/>
  <c r="K21" i="20"/>
  <c r="J21" i="20"/>
  <c r="I21" i="20"/>
  <c r="H21" i="20"/>
  <c r="G21" i="20"/>
  <c r="F21" i="20"/>
  <c r="E21" i="20"/>
  <c r="D21" i="20"/>
  <c r="C21" i="20"/>
  <c r="F29" i="26"/>
  <c r="M20" i="33"/>
  <c r="N20" i="33"/>
  <c r="L16" i="28"/>
  <c r="M16" i="28"/>
  <c r="N16" i="28"/>
  <c r="N17" i="29"/>
  <c r="R21" i="25"/>
  <c r="O23" i="13"/>
  <c r="O27" i="13"/>
  <c r="N23" i="13"/>
  <c r="N27" i="13" s="1"/>
  <c r="R16" i="13"/>
  <c r="S18" i="15"/>
  <c r="S25" i="15"/>
  <c r="M21" i="17"/>
  <c r="L21" i="17"/>
  <c r="L32" i="17"/>
  <c r="M32" i="17"/>
  <c r="M26" i="20"/>
  <c r="M27" i="20"/>
  <c r="M32" i="20" s="1"/>
  <c r="M28" i="20"/>
  <c r="M29" i="20"/>
  <c r="M30" i="20"/>
  <c r="M132" i="4"/>
  <c r="M119" i="4"/>
  <c r="R25" i="5"/>
  <c r="M25" i="5"/>
  <c r="N25" i="5"/>
  <c r="O25" i="5"/>
  <c r="P25" i="5"/>
  <c r="Q25" i="5"/>
  <c r="S25" i="5"/>
  <c r="N17" i="5"/>
  <c r="O17" i="5"/>
  <c r="P17" i="5"/>
  <c r="Q17" i="5"/>
  <c r="R17" i="5"/>
  <c r="P31" i="7"/>
  <c r="O31" i="7"/>
  <c r="J31" i="7"/>
  <c r="K31" i="7"/>
  <c r="L31" i="7"/>
  <c r="M31" i="7"/>
  <c r="N31" i="7"/>
  <c r="D17" i="7"/>
  <c r="D22" i="7"/>
  <c r="D23" i="7" s="1"/>
  <c r="E17" i="7"/>
  <c r="E23" i="7" s="1"/>
  <c r="E22" i="7"/>
  <c r="F17" i="7"/>
  <c r="F23" i="7"/>
  <c r="F22" i="7"/>
  <c r="G17" i="7"/>
  <c r="G22" i="7"/>
  <c r="G23" i="7"/>
  <c r="R17" i="11"/>
  <c r="R17" i="12"/>
  <c r="F28" i="26"/>
  <c r="M17" i="29"/>
  <c r="R18" i="15"/>
  <c r="Q21" i="25"/>
  <c r="P16" i="3"/>
  <c r="P21" i="3"/>
  <c r="Q16" i="13"/>
  <c r="Q17" i="11"/>
  <c r="Q17" i="12"/>
  <c r="L20" i="33"/>
  <c r="F27" i="26"/>
  <c r="L32" i="20"/>
  <c r="F26" i="26"/>
  <c r="L17" i="29"/>
  <c r="N21" i="25"/>
  <c r="O21" i="25"/>
  <c r="P21" i="25"/>
  <c r="N16" i="3"/>
  <c r="N21" i="3" s="1"/>
  <c r="O16" i="3"/>
  <c r="O21" i="3"/>
  <c r="N16" i="13"/>
  <c r="O16" i="13"/>
  <c r="P16" i="13"/>
  <c r="Q18" i="15"/>
  <c r="P18" i="15"/>
  <c r="Q25" i="15"/>
  <c r="K21" i="17"/>
  <c r="K32" i="17"/>
  <c r="K32" i="20"/>
  <c r="K132" i="4"/>
  <c r="K119" i="4"/>
  <c r="K75" i="4"/>
  <c r="P17" i="11"/>
  <c r="P17" i="12"/>
  <c r="O17" i="12"/>
  <c r="O17" i="11"/>
  <c r="P25" i="15"/>
  <c r="J32" i="17"/>
  <c r="J21" i="17"/>
  <c r="L132" i="4"/>
  <c r="L119" i="4"/>
  <c r="O14" i="24"/>
  <c r="N18" i="3"/>
  <c r="K20" i="33"/>
  <c r="N17" i="12"/>
  <c r="M17" i="12"/>
  <c r="L17" i="12"/>
  <c r="K17" i="12"/>
  <c r="J17" i="12"/>
  <c r="I17" i="12"/>
  <c r="H17" i="12"/>
  <c r="G17" i="12"/>
  <c r="F17" i="12"/>
  <c r="E17" i="12"/>
  <c r="D17" i="12"/>
  <c r="C17" i="12"/>
  <c r="N17" i="11"/>
  <c r="M17" i="11"/>
  <c r="L17" i="11"/>
  <c r="K17" i="11"/>
  <c r="J17" i="11"/>
  <c r="I17" i="11"/>
  <c r="H17" i="11"/>
  <c r="G17" i="11"/>
  <c r="F17" i="11"/>
  <c r="E17" i="11"/>
  <c r="D17" i="11"/>
  <c r="C17" i="11"/>
  <c r="D31" i="7"/>
  <c r="E31" i="7"/>
  <c r="F31" i="7"/>
  <c r="G31" i="7"/>
  <c r="H31" i="7"/>
  <c r="I31" i="7"/>
  <c r="C31" i="7"/>
  <c r="C22" i="7"/>
  <c r="C17" i="7"/>
  <c r="C23" i="7" s="1"/>
  <c r="M17" i="5"/>
  <c r="L25" i="5"/>
  <c r="L17" i="5"/>
  <c r="K25" i="5"/>
  <c r="J25" i="5"/>
  <c r="I25" i="5"/>
  <c r="H25" i="5"/>
  <c r="G25" i="5"/>
  <c r="F25" i="5"/>
  <c r="E25" i="5"/>
  <c r="D25" i="5"/>
  <c r="C25" i="5"/>
  <c r="K17" i="5"/>
  <c r="J17" i="5"/>
  <c r="I17" i="5"/>
  <c r="H17" i="5"/>
  <c r="G17" i="5"/>
  <c r="F17" i="5"/>
  <c r="E17" i="5"/>
  <c r="D17" i="5"/>
  <c r="C17" i="5"/>
  <c r="I132" i="4"/>
  <c r="I119" i="4"/>
  <c r="J119" i="4"/>
  <c r="J132" i="4"/>
  <c r="I32" i="20"/>
  <c r="H32" i="20"/>
  <c r="J32" i="20"/>
  <c r="C32" i="20"/>
  <c r="D32" i="20"/>
  <c r="E32" i="20"/>
  <c r="F32" i="20"/>
  <c r="G32" i="20"/>
  <c r="D32" i="17"/>
  <c r="F32" i="17"/>
  <c r="I32" i="17"/>
  <c r="I21" i="17"/>
  <c r="H21" i="17"/>
  <c r="G21" i="17"/>
  <c r="F21" i="17"/>
  <c r="E21" i="17"/>
  <c r="D21" i="17"/>
  <c r="C21" i="17"/>
  <c r="H32" i="17"/>
  <c r="G32" i="17"/>
  <c r="E32" i="17"/>
  <c r="C32" i="17"/>
  <c r="N25" i="15"/>
  <c r="N18" i="15"/>
  <c r="M25" i="15"/>
  <c r="M18" i="15"/>
  <c r="O25" i="15"/>
  <c r="L25" i="15"/>
  <c r="K25" i="15"/>
  <c r="J25" i="15"/>
  <c r="I25" i="15"/>
  <c r="H25" i="15"/>
  <c r="G25" i="15"/>
  <c r="F25" i="15"/>
  <c r="E25" i="15"/>
  <c r="D25" i="15"/>
  <c r="C25" i="15"/>
  <c r="I18" i="15"/>
  <c r="J18" i="15"/>
  <c r="K18" i="15"/>
  <c r="L18" i="15"/>
  <c r="C18" i="15"/>
  <c r="O18" i="15"/>
  <c r="H18" i="15"/>
  <c r="G18" i="15"/>
  <c r="F18" i="15"/>
  <c r="E18" i="15"/>
  <c r="D18" i="15"/>
  <c r="H27" i="13"/>
  <c r="I27" i="13"/>
  <c r="J27" i="13"/>
  <c r="K27" i="13"/>
  <c r="L27" i="13"/>
  <c r="H16" i="13"/>
  <c r="I16" i="13"/>
  <c r="J16" i="13"/>
  <c r="K16" i="13"/>
  <c r="M27" i="13"/>
  <c r="G27" i="13"/>
  <c r="F27" i="13"/>
  <c r="E27" i="13"/>
  <c r="D27" i="13"/>
  <c r="C27" i="13"/>
  <c r="M16" i="13"/>
  <c r="G16" i="13"/>
  <c r="F16" i="13"/>
  <c r="E16" i="13"/>
  <c r="D16" i="13"/>
  <c r="C16" i="13"/>
  <c r="M17" i="3"/>
  <c r="M16" i="3"/>
  <c r="M21" i="3"/>
  <c r="D21" i="3"/>
  <c r="E21" i="3"/>
  <c r="F21" i="3"/>
  <c r="G16" i="3"/>
  <c r="G21" i="3"/>
  <c r="H16" i="3"/>
  <c r="H21" i="3" s="1"/>
  <c r="I16" i="3"/>
  <c r="I21" i="3"/>
  <c r="J16" i="3"/>
  <c r="J21" i="3" s="1"/>
  <c r="K16" i="3"/>
  <c r="K21" i="3"/>
  <c r="L21" i="3"/>
  <c r="C21" i="3"/>
  <c r="M21" i="25"/>
  <c r="L21" i="25"/>
  <c r="K21" i="25"/>
  <c r="J21" i="25"/>
  <c r="I21" i="25"/>
  <c r="H21" i="25"/>
  <c r="G21" i="25"/>
  <c r="F21" i="25"/>
  <c r="E21" i="25"/>
  <c r="D21" i="25"/>
  <c r="C21" i="25"/>
  <c r="K17" i="29"/>
  <c r="J17" i="29"/>
  <c r="H17" i="29"/>
  <c r="G17" i="29"/>
  <c r="F17" i="29"/>
  <c r="E17" i="29"/>
  <c r="D17" i="29"/>
  <c r="C17" i="29"/>
  <c r="K16" i="28"/>
  <c r="J16" i="28"/>
  <c r="H16" i="28"/>
  <c r="G16" i="28"/>
  <c r="F16" i="28"/>
  <c r="E16" i="28"/>
  <c r="D16" i="28"/>
  <c r="C16" i="28"/>
  <c r="D20" i="33"/>
  <c r="E20" i="33"/>
  <c r="F20" i="33"/>
  <c r="G20" i="33"/>
  <c r="H20" i="33"/>
  <c r="J20" i="33"/>
  <c r="C20" i="33"/>
  <c r="F25" i="26"/>
  <c r="F24" i="26"/>
  <c r="F23" i="26"/>
  <c r="F15" i="26"/>
  <c r="F16" i="26"/>
  <c r="F17" i="26"/>
  <c r="F18" i="26"/>
  <c r="F19" i="26"/>
  <c r="F20" i="26"/>
  <c r="F21" i="26"/>
  <c r="F22" i="26"/>
  <c r="O32" i="20"/>
  <c r="AA16" i="16"/>
  <c r="V26" i="20"/>
  <c r="U32" i="20"/>
  <c r="AB15" i="16"/>
  <c r="M112" i="19"/>
  <c r="J105" i="19"/>
  <c r="E111" i="19"/>
  <c r="K112" i="19"/>
  <c r="U111" i="19"/>
  <c r="V105" i="19"/>
  <c r="H114" i="19" l="1"/>
  <c r="J114" i="19"/>
  <c r="K114" i="19"/>
  <c r="H17" i="16"/>
  <c r="I17" i="16"/>
  <c r="J17" i="16" s="1"/>
  <c r="K17" i="16" s="1"/>
  <c r="L17" i="16" s="1"/>
  <c r="M17" i="16" s="1"/>
  <c r="N17" i="16" s="1"/>
  <c r="O17" i="16" s="1"/>
  <c r="P17" i="16" s="1"/>
  <c r="Q17" i="16" s="1"/>
  <c r="R17" i="16" s="1"/>
  <c r="S17" i="16" s="1"/>
  <c r="T17" i="16" s="1"/>
  <c r="U17" i="16" s="1"/>
  <c r="V17" i="16" s="1"/>
  <c r="W17" i="16" s="1"/>
  <c r="X17" i="16" s="1"/>
  <c r="Y17" i="16" s="1"/>
  <c r="Z17" i="16" s="1"/>
  <c r="AA17" i="16" s="1"/>
  <c r="AB17" i="16" s="1"/>
  <c r="T114" i="19"/>
  <c r="E114" i="19"/>
  <c r="L114" i="19"/>
  <c r="S114" i="19"/>
  <c r="E105" i="19"/>
  <c r="H105" i="19"/>
  <c r="I111" i="19"/>
  <c r="I114" i="19" s="1"/>
  <c r="K105" i="19"/>
  <c r="Z15" i="18"/>
  <c r="Z17" i="18" s="1"/>
  <c r="Z18" i="18" s="1"/>
  <c r="AB15" i="18"/>
  <c r="AB17" i="18" s="1"/>
  <c r="AB18" i="18" s="1"/>
  <c r="M105" i="19"/>
  <c r="D111" i="19"/>
  <c r="D114" i="19" s="1"/>
  <c r="O111" i="19"/>
  <c r="O114" i="19" s="1"/>
  <c r="G111" i="19"/>
  <c r="G114" i="19" s="1"/>
</calcChain>
</file>

<file path=xl/comments1.xml><?xml version="1.0" encoding="utf-8"?>
<comments xmlns="http://schemas.openxmlformats.org/spreadsheetml/2006/main">
  <authors>
    <author>Víctor Garavilla Pérez</author>
  </authors>
  <commentList>
    <comment ref="T30" authorId="0" shapeId="0">
      <text>
        <r>
          <rPr>
            <b/>
            <sz val="9"/>
            <color indexed="81"/>
            <rFont val="Tahoma"/>
            <family val="2"/>
          </rPr>
          <t>Víctor Garavilla Pérez:</t>
        </r>
        <r>
          <rPr>
            <sz val="9"/>
            <color indexed="81"/>
            <rFont val="Tahoma"/>
            <family val="2"/>
          </rPr>
          <t xml:space="preserve">
0,5 en Ezcaray
0,5 en La Fombera</t>
        </r>
      </text>
    </comment>
  </commentList>
</comments>
</file>

<file path=xl/sharedStrings.xml><?xml version="1.0" encoding="utf-8"?>
<sst xmlns="http://schemas.openxmlformats.org/spreadsheetml/2006/main" count="1667" uniqueCount="660">
  <si>
    <t>Nº</t>
  </si>
  <si>
    <t>Variables en estudio</t>
  </si>
  <si>
    <t>Producción de planta de viveros por especie</t>
  </si>
  <si>
    <t>Clasificación de terrenos cinegéticos por clases y superficies</t>
  </si>
  <si>
    <t>Aprovechamiento cinegético por especies y tipo de terreno cinegético</t>
  </si>
  <si>
    <t>Valoración económica de las pérdidas por incendios forestales</t>
  </si>
  <si>
    <t>Superficie afectada de incendios forestales por usos del suelo afectado</t>
  </si>
  <si>
    <t>Superficie afectada de incendios forestales por propiedad del terreno</t>
  </si>
  <si>
    <t>Número de zonas recreativas propiedad de la CAR</t>
  </si>
  <si>
    <t>Número de visitantes en Centros de Interpretación de la Naturaleza</t>
  </si>
  <si>
    <t>NORMATIVA DE LA COMUNIDAD AUTONOMA DE LA RIOJA</t>
  </si>
  <si>
    <t>Gestión Forestal</t>
  </si>
  <si>
    <t>1.1</t>
  </si>
  <si>
    <t>1.2</t>
  </si>
  <si>
    <t>2.1</t>
  </si>
  <si>
    <t>---</t>
  </si>
  <si>
    <t>CNP</t>
  </si>
  <si>
    <t>1.3</t>
  </si>
  <si>
    <t>2.2</t>
  </si>
  <si>
    <t>2.3</t>
  </si>
  <si>
    <t>2.4</t>
  </si>
  <si>
    <t>2.5</t>
  </si>
  <si>
    <t>3.1</t>
  </si>
  <si>
    <t>3.2</t>
  </si>
  <si>
    <t>3.3</t>
  </si>
  <si>
    <t>3.4</t>
  </si>
  <si>
    <t>3.5</t>
  </si>
  <si>
    <t>3.6</t>
  </si>
  <si>
    <t>4.1</t>
  </si>
  <si>
    <t>5.1</t>
  </si>
  <si>
    <t>5.2</t>
  </si>
  <si>
    <t>5.3</t>
  </si>
  <si>
    <t>5.4</t>
  </si>
  <si>
    <t>5.5</t>
  </si>
  <si>
    <t>6.1</t>
  </si>
  <si>
    <t>6.2</t>
  </si>
  <si>
    <t>Número de montes por tipo</t>
  </si>
  <si>
    <t>Superficie por tipo</t>
  </si>
  <si>
    <t>Codificación</t>
  </si>
  <si>
    <t>Indicador físico</t>
  </si>
  <si>
    <t>Servicio responsable</t>
  </si>
  <si>
    <t>OPERACIÓN ESTADISTICA</t>
  </si>
  <si>
    <t>OPERACIÓN ESTADISTICA:</t>
  </si>
  <si>
    <t>VARIABLE DE ESTUDIO:</t>
  </si>
  <si>
    <t>SERVICIO RESPONSABLE:</t>
  </si>
  <si>
    <t>Conservación de la Naturaleza y Planificación</t>
  </si>
  <si>
    <t>INGRESOS</t>
  </si>
  <si>
    <t>Mamíferos</t>
  </si>
  <si>
    <t>Aves</t>
  </si>
  <si>
    <t>Reptiles</t>
  </si>
  <si>
    <t>Anfibios</t>
  </si>
  <si>
    <t>Peces</t>
  </si>
  <si>
    <t>TOTAL</t>
  </si>
  <si>
    <t>CATEGORIAS</t>
  </si>
  <si>
    <t>Número de Visitantes en Centros de Interpretación de la Naturaleza</t>
  </si>
  <si>
    <t>Número de Areas Recreativas propiedad de la Comunidad Autónoma de La Rioja</t>
  </si>
  <si>
    <t>AÑO</t>
  </si>
  <si>
    <t>Parque Natural Sierra de Cebollera</t>
  </si>
  <si>
    <t>C. I. Villoslada</t>
  </si>
  <si>
    <t>C. Trashumancia Piqueras</t>
  </si>
  <si>
    <t>Reserva Natural Sotos Alfaro</t>
  </si>
  <si>
    <t>C. I. Sotos Alfaro</t>
  </si>
  <si>
    <t>Número de Areas Recreativas</t>
  </si>
  <si>
    <t>Número de Licencias de Caza</t>
  </si>
  <si>
    <t>Defensa de la Naturaleza, Caza y Pesca</t>
  </si>
  <si>
    <t>Número de Licencias de Pesca</t>
  </si>
  <si>
    <t>Repoblaciones piscícolas en número según especies y tamaño</t>
  </si>
  <si>
    <t>Especie piscícola</t>
  </si>
  <si>
    <t>Trucha común</t>
  </si>
  <si>
    <t>Trucha arcoiris</t>
  </si>
  <si>
    <t>Tenca</t>
  </si>
  <si>
    <t>Anguila</t>
  </si>
  <si>
    <t>TAMAÑO: Pescable</t>
  </si>
  <si>
    <t>Número de incendios forestales por clases y causas</t>
  </si>
  <si>
    <t>Clases de incendios</t>
  </si>
  <si>
    <t>Conatos (&lt; 1 ha)</t>
  </si>
  <si>
    <t>Incendios (&gt; 1 ha)</t>
  </si>
  <si>
    <t>Causas de incendios</t>
  </si>
  <si>
    <t>Rayo</t>
  </si>
  <si>
    <t>Negligencia</t>
  </si>
  <si>
    <t>Causas accidentales</t>
  </si>
  <si>
    <t>Intencionado</t>
  </si>
  <si>
    <t>Desconocido</t>
  </si>
  <si>
    <t>Reproducción</t>
  </si>
  <si>
    <t>Años</t>
  </si>
  <si>
    <t>Pérdidas económicas (euros)</t>
  </si>
  <si>
    <t>Superficie afectada (ha)</t>
  </si>
  <si>
    <t>Superficie arbolada</t>
  </si>
  <si>
    <t>Superficie desarbolada</t>
  </si>
  <si>
    <t xml:space="preserve">     Monte bajo</t>
  </si>
  <si>
    <t xml:space="preserve">     Matorral</t>
  </si>
  <si>
    <t xml:space="preserve">     Pastos</t>
  </si>
  <si>
    <t xml:space="preserve">     Zonas húmedas</t>
  </si>
  <si>
    <t>MUP CAR/Estado</t>
  </si>
  <si>
    <t>MUP Municipal</t>
  </si>
  <si>
    <t>MUP CAR/Municipal</t>
  </si>
  <si>
    <t>Superficie según propiedad (ha)</t>
  </si>
  <si>
    <t>Número de montes</t>
  </si>
  <si>
    <t>2003/04</t>
  </si>
  <si>
    <t>2004/05</t>
  </si>
  <si>
    <t>2005/06</t>
  </si>
  <si>
    <t>2006/07</t>
  </si>
  <si>
    <t>2007/08</t>
  </si>
  <si>
    <t>2008/09</t>
  </si>
  <si>
    <t>2009/10</t>
  </si>
  <si>
    <t>Cotos Comerciales</t>
  </si>
  <si>
    <t>Cotos Privados</t>
  </si>
  <si>
    <t>Cotos Deportivos</t>
  </si>
  <si>
    <t>Cotos Municipales</t>
  </si>
  <si>
    <t>Cotos Sociales</t>
  </si>
  <si>
    <t>Reserva Regional de Caza</t>
  </si>
  <si>
    <t>Número de terrenos cinegéticos</t>
  </si>
  <si>
    <t>Superficie de terrenos cinegéticos (ha)</t>
  </si>
  <si>
    <t>Repoblaciones forestales según propiedad de montes y especies</t>
  </si>
  <si>
    <t>Repoblaciones por montes (ha)</t>
  </si>
  <si>
    <t>CAR</t>
  </si>
  <si>
    <t>Municipales</t>
  </si>
  <si>
    <t>Particulares</t>
  </si>
  <si>
    <t>Repoblaciones por especies (ha)</t>
  </si>
  <si>
    <t>Coníferas</t>
  </si>
  <si>
    <t>Chopos</t>
  </si>
  <si>
    <t>Quercíneas</t>
  </si>
  <si>
    <t>Otras frondosas</t>
  </si>
  <si>
    <t>Número de Espacios Naturales Protegidos según tipología y superficie</t>
  </si>
  <si>
    <t xml:space="preserve">Denominación </t>
  </si>
  <si>
    <t xml:space="preserve">Figura de Protección </t>
  </si>
  <si>
    <t>Superficie (ha)</t>
  </si>
  <si>
    <t>Sierra de Cebollera</t>
  </si>
  <si>
    <t>Sotos del Ebro en Alfaro</t>
  </si>
  <si>
    <t>Obarenes, Sierra de Cantabria</t>
  </si>
  <si>
    <t>Sierra de Alcarama y Valle del Alhama</t>
  </si>
  <si>
    <t>Peñas de Iregua, Leza y Jubera</t>
  </si>
  <si>
    <t>Peñas de Arnedillo, Peñalmonte y Peña Isasa</t>
  </si>
  <si>
    <t>Sierras de la Demanda, Urbión, Cebollera y Cameros</t>
  </si>
  <si>
    <t>Sotos y Riberas del Ebro</t>
  </si>
  <si>
    <t>Humedales de la Sierra de Urbión</t>
  </si>
  <si>
    <t>Laguna de Hervías</t>
  </si>
  <si>
    <t>Parque Natural</t>
  </si>
  <si>
    <t>Reserva Natural</t>
  </si>
  <si>
    <t>PN</t>
  </si>
  <si>
    <t>RN</t>
  </si>
  <si>
    <t>ZECIC</t>
  </si>
  <si>
    <t>Zona de Especial Conservación de Importancia Comunitaria</t>
  </si>
  <si>
    <t>Valles del Jubera, Leza, Cidacos y Alhama</t>
  </si>
  <si>
    <t>RB</t>
  </si>
  <si>
    <t>RAMSAR</t>
  </si>
  <si>
    <t>ANS</t>
  </si>
  <si>
    <t>Reserva de la Biosfera</t>
  </si>
  <si>
    <t>Lista de Humedales de Importancia Internacional (Ramsar)</t>
  </si>
  <si>
    <t>Área Natural Singular</t>
  </si>
  <si>
    <t>Plan</t>
  </si>
  <si>
    <t>PORN y PRUG</t>
  </si>
  <si>
    <t>PORN</t>
  </si>
  <si>
    <t>NP</t>
  </si>
  <si>
    <t>Año</t>
  </si>
  <si>
    <t xml:space="preserve">Figura </t>
  </si>
  <si>
    <t>PRUG</t>
  </si>
  <si>
    <t>Normas de Protección</t>
  </si>
  <si>
    <t>Plan Rector de Uso y Gestión</t>
  </si>
  <si>
    <t>Plan de Ordenación de los Recursos Naturales</t>
  </si>
  <si>
    <t>PG</t>
  </si>
  <si>
    <t>Plan de Gestión</t>
  </si>
  <si>
    <t>Espacios Naturales Protegidos sujetos a Planes de ordenación y gestión según tipología y superficie</t>
  </si>
  <si>
    <t>Número y superficie de hábitats de interés prioritario</t>
  </si>
  <si>
    <t>Superficie tratada (ha)</t>
  </si>
  <si>
    <t>Especies</t>
  </si>
  <si>
    <t>Recogida de semillas para producción de MFR por especie (kg)</t>
  </si>
  <si>
    <t>Acebo (Ilex aquifolium)</t>
  </si>
  <si>
    <t>Quejigo (Quercus faginea)</t>
  </si>
  <si>
    <t>Rebollo (Quercus pyrenaica)</t>
  </si>
  <si>
    <t>Endrino (Prunus spinosa)</t>
  </si>
  <si>
    <t>Encina (Quercus ilex)</t>
  </si>
  <si>
    <t>Coscoja (Quercus coccifera)</t>
  </si>
  <si>
    <t>Espino (Crateagus monogyna)</t>
  </si>
  <si>
    <t>Fresno (Fraxinus angustifolia)</t>
  </si>
  <si>
    <t>Maguillo (Malus sylvestris)</t>
  </si>
  <si>
    <t>Pino silvestre (Pinus sylvestris)</t>
  </si>
  <si>
    <t>Pino negro (Pinus uncinata)</t>
  </si>
  <si>
    <t>Laurel (Laurus nobilis)</t>
  </si>
  <si>
    <t>Nogal (Juglans regia)</t>
  </si>
  <si>
    <t>Pomar (Sorbus domestica)</t>
  </si>
  <si>
    <t>Castaño (Castanea sativa)</t>
  </si>
  <si>
    <t>Haya (Fagus sylvatica)</t>
  </si>
  <si>
    <t>Mostajo (Sorbus torminalis)</t>
  </si>
  <si>
    <t>Mostajo (Sorbus aria)</t>
  </si>
  <si>
    <t>Abeto douglas</t>
  </si>
  <si>
    <t>Otras (pino carrasco, laricio)</t>
  </si>
  <si>
    <t>Total Coníferas</t>
  </si>
  <si>
    <t>Chopo (Populus x euramericana)</t>
  </si>
  <si>
    <t>Otras</t>
  </si>
  <si>
    <t>Total frondosas</t>
  </si>
  <si>
    <t>Tipos de montes</t>
  </si>
  <si>
    <t>Consorcios</t>
  </si>
  <si>
    <t>MUP Municipales</t>
  </si>
  <si>
    <t xml:space="preserve">GF: </t>
  </si>
  <si>
    <t xml:space="preserve">DNCP: </t>
  </si>
  <si>
    <t xml:space="preserve">CNP: </t>
  </si>
  <si>
    <t>Juniperus phoenicea</t>
  </si>
  <si>
    <t>Populus alba</t>
  </si>
  <si>
    <t>Pseudotsuga menziesii</t>
  </si>
  <si>
    <t>Hábitat de Interés Comunitario "Prioritarios"</t>
  </si>
  <si>
    <t>presentes en La Rioja</t>
  </si>
  <si>
    <t>(anexo I de la Directiva Hábitat)</t>
  </si>
  <si>
    <t>TIPO DE HÁBITAT</t>
  </si>
  <si>
    <t>TOTAL La Rioja (ha)</t>
  </si>
  <si>
    <t>3.- HABITATS DE AGUA DULCE. Un tipo de habitat prioritario</t>
  </si>
  <si>
    <t>4.- BREZALES Y MATORRALES DE ZONA TEMPLADA. Un tipo de habitat prioritario</t>
  </si>
  <si>
    <t>Nº de plantas</t>
  </si>
  <si>
    <t xml:space="preserve">Campaña </t>
  </si>
  <si>
    <t>2003-2004</t>
  </si>
  <si>
    <t>Campaña</t>
  </si>
  <si>
    <t>2004-2005</t>
  </si>
  <si>
    <t>2005-2006</t>
  </si>
  <si>
    <t>2006-2007</t>
  </si>
  <si>
    <t>2007-2008</t>
  </si>
  <si>
    <t>Abedul</t>
  </si>
  <si>
    <t>Betula alba</t>
  </si>
  <si>
    <t>Robinia pseudoacacia</t>
  </si>
  <si>
    <t>Álamo blanco</t>
  </si>
  <si>
    <t>Aligustre</t>
  </si>
  <si>
    <t>Aliso</t>
  </si>
  <si>
    <t>Alnus glutinosa</t>
  </si>
  <si>
    <t>Almez</t>
  </si>
  <si>
    <t>Celtis australis</t>
  </si>
  <si>
    <t>Arce campestre</t>
  </si>
  <si>
    <t>Acer campestre</t>
  </si>
  <si>
    <t>Arce de Montpellier</t>
  </si>
  <si>
    <t>Acer monspessulanum</t>
  </si>
  <si>
    <t>Avellano</t>
  </si>
  <si>
    <t>Corylus avellana</t>
  </si>
  <si>
    <t>Castaño de Indias</t>
  </si>
  <si>
    <t>Aesculus hippocastanum</t>
  </si>
  <si>
    <t>Cedro</t>
  </si>
  <si>
    <t>Cedrus deodora y negral</t>
  </si>
  <si>
    <t>Cerezo</t>
  </si>
  <si>
    <t>Prunus avium</t>
  </si>
  <si>
    <t>Cerezo de Sta. Lucía</t>
  </si>
  <si>
    <t>Ciprés común</t>
  </si>
  <si>
    <t>Cupressus sempervirens</t>
  </si>
  <si>
    <t>Cupressus macrocarpa</t>
  </si>
  <si>
    <t>Coscoja</t>
  </si>
  <si>
    <t>Quercus coccifera</t>
  </si>
  <si>
    <t>Cornicabra</t>
  </si>
  <si>
    <t>Pistacia terebinthus</t>
  </si>
  <si>
    <t>Populus nigra</t>
  </si>
  <si>
    <t>Chopo para produccción de madera</t>
  </si>
  <si>
    <t>Populus sp.</t>
  </si>
  <si>
    <t>Encina</t>
  </si>
  <si>
    <t>Quercus ilex</t>
  </si>
  <si>
    <t>Endrino</t>
  </si>
  <si>
    <t>Fresno</t>
  </si>
  <si>
    <t>Fraxinus angustifolia</t>
  </si>
  <si>
    <t>Haya</t>
  </si>
  <si>
    <t>Fagus sylvatica</t>
  </si>
  <si>
    <t>Laurel común</t>
  </si>
  <si>
    <t>Laurus nobilis</t>
  </si>
  <si>
    <t>Laurel real</t>
  </si>
  <si>
    <t>Prunus laurocerasus</t>
  </si>
  <si>
    <t>Loro</t>
  </si>
  <si>
    <t>Prunus lusitanica</t>
  </si>
  <si>
    <t>Maguillo</t>
  </si>
  <si>
    <t>Malus sylvestris</t>
  </si>
  <si>
    <t>Mostajo</t>
  </si>
  <si>
    <t>Sorbus aria y torminalis</t>
  </si>
  <si>
    <t>Nogal</t>
  </si>
  <si>
    <t>Juglans regia</t>
  </si>
  <si>
    <t xml:space="preserve">Olmo </t>
  </si>
  <si>
    <t>Ulmus glabra</t>
  </si>
  <si>
    <t>Pino carrasco</t>
  </si>
  <si>
    <t>Pinus halepensis</t>
  </si>
  <si>
    <t>Pino laricio</t>
  </si>
  <si>
    <t>Pinus nigra</t>
  </si>
  <si>
    <t>Pino piñonero</t>
  </si>
  <si>
    <t>Pinus pinea</t>
  </si>
  <si>
    <t>Pino negral</t>
  </si>
  <si>
    <t>Pino pinaster</t>
  </si>
  <si>
    <t>Pino silvestre</t>
  </si>
  <si>
    <t>Pinus sylvestris</t>
  </si>
  <si>
    <t>Pinsapo</t>
  </si>
  <si>
    <t>Abies pinsapo</t>
  </si>
  <si>
    <t>Plátano</t>
  </si>
  <si>
    <t>Platanus hispanica</t>
  </si>
  <si>
    <t>Pomar</t>
  </si>
  <si>
    <t>Sorbus domestica</t>
  </si>
  <si>
    <t>Quejigo</t>
  </si>
  <si>
    <t>Quercus faginea</t>
  </si>
  <si>
    <t>Rebollo</t>
  </si>
  <si>
    <t>Quercus pyrenaica</t>
  </si>
  <si>
    <t>Retama</t>
  </si>
  <si>
    <t>Sphaerocarpa</t>
  </si>
  <si>
    <t>Roble albar</t>
  </si>
  <si>
    <t>Quercus petraea</t>
  </si>
  <si>
    <t>Sabina</t>
  </si>
  <si>
    <t>Sauces arbóreos y sauce llorón</t>
  </si>
  <si>
    <t>Salix sp., Salix alba S. babylonica</t>
  </si>
  <si>
    <t>Serbal</t>
  </si>
  <si>
    <t>Sorbus aria, aucuparia, domestica</t>
  </si>
  <si>
    <t>Sequoia</t>
  </si>
  <si>
    <t>Sequoia sempervirens</t>
  </si>
  <si>
    <t>Taray o tamariz</t>
  </si>
  <si>
    <t>Tamarix gallica</t>
  </si>
  <si>
    <t>Tuya</t>
  </si>
  <si>
    <t>Tilo</t>
  </si>
  <si>
    <t>Tilia sp.</t>
  </si>
  <si>
    <t>Acebo</t>
  </si>
  <si>
    <t>Acer pseudoplatanus</t>
  </si>
  <si>
    <t>Castaño de indias</t>
  </si>
  <si>
    <t xml:space="preserve">Castaño </t>
  </si>
  <si>
    <t>Castanea sativa</t>
  </si>
  <si>
    <t>Fraxinus excelsior</t>
  </si>
  <si>
    <t>Sorbus aria</t>
  </si>
  <si>
    <t>Pino negro</t>
  </si>
  <si>
    <t>Sorbus aucuparia</t>
  </si>
  <si>
    <r>
      <t xml:space="preserve">   </t>
    </r>
    <r>
      <rPr>
        <sz val="9"/>
        <rFont val="Arial Narrow"/>
        <family val="2"/>
      </rPr>
      <t xml:space="preserve">  </t>
    </r>
    <r>
      <rPr>
        <b/>
        <sz val="10"/>
        <rFont val="Arial"/>
        <family val="2"/>
      </rPr>
      <t>TOTAL</t>
    </r>
  </si>
  <si>
    <t>Taray o Tamariz</t>
  </si>
  <si>
    <t>2008-2009</t>
  </si>
  <si>
    <t>Campaña 2009-2010</t>
  </si>
  <si>
    <t>PRODUCCIÓN DE PLANTA FORESTAL EN EL VIVERO DE EZCARAY</t>
  </si>
  <si>
    <t>Prunus padus</t>
  </si>
  <si>
    <t>Prunus spinosa</t>
  </si>
  <si>
    <t>Ribes sp</t>
  </si>
  <si>
    <t>Salix alba</t>
  </si>
  <si>
    <t>Grosellero</t>
  </si>
  <si>
    <t>Otros productos forestales</t>
  </si>
  <si>
    <t>Otros beneficios en los montes</t>
  </si>
  <si>
    <t>Otros aprovechamientos en montes públicos por tipo y cantidades</t>
  </si>
  <si>
    <t>CAZA MAYOR</t>
  </si>
  <si>
    <t>TEMPORADA CINEGÉTICA</t>
  </si>
  <si>
    <t>Permisos ejecutados</t>
  </si>
  <si>
    <t>Indicador</t>
  </si>
  <si>
    <t>Ciervos en rececho</t>
  </si>
  <si>
    <t>Número</t>
  </si>
  <si>
    <t>Corzos en rececho</t>
  </si>
  <si>
    <t>Batidas ordinarias de jabali</t>
  </si>
  <si>
    <t>Batidas mixtas de jabali y ciervo</t>
  </si>
  <si>
    <t>Ejemplares capturados</t>
  </si>
  <si>
    <t>Jabalíes en batida</t>
  </si>
  <si>
    <t>Ciervos en batida</t>
  </si>
  <si>
    <t>Corzos en batida</t>
  </si>
  <si>
    <t>Total todas las especies caza mayor</t>
  </si>
  <si>
    <t>Batidas mixtas de jabali y corzo</t>
  </si>
  <si>
    <t>Esperas para evitar daños</t>
  </si>
  <si>
    <t>Jabalíes en esperas</t>
  </si>
  <si>
    <t>Ciervos en esperas</t>
  </si>
  <si>
    <t>Corzos en esperas</t>
  </si>
  <si>
    <t>TOTAL COMUNIDAD AUTÓNOMA DE LA RIOJA</t>
  </si>
  <si>
    <t>Total batidas de todas las clases</t>
  </si>
  <si>
    <t>TOTAL EJEMPLARES DE TODAS LAS ESPECIES DE CAZA MAYOR CAPTURADOS EN LA RIOJA</t>
  </si>
  <si>
    <t>Total capturas de ciervo</t>
  </si>
  <si>
    <t>Total capturas de corzo</t>
  </si>
  <si>
    <t>Total capturas de jabalí</t>
  </si>
  <si>
    <t>CAZA MENOR</t>
  </si>
  <si>
    <t>TOTAL EJEMPLARES DE TODAS LAS ESPECIES DE CAZA MENOR CAPTURADOS EN LA RIOJA</t>
  </si>
  <si>
    <t>ESPECIE</t>
  </si>
  <si>
    <t>Perdiz Roja</t>
  </si>
  <si>
    <t>Conejo</t>
  </si>
  <si>
    <t>Liebre</t>
  </si>
  <si>
    <t>Codorniz</t>
  </si>
  <si>
    <t>Paloma</t>
  </si>
  <si>
    <t>Tórtola</t>
  </si>
  <si>
    <t>Zorzales</t>
  </si>
  <si>
    <t>Becada</t>
  </si>
  <si>
    <t>Acuáticas</t>
  </si>
  <si>
    <t>Estorninos</t>
  </si>
  <si>
    <t>Córvidos</t>
  </si>
  <si>
    <t>Zorro</t>
  </si>
  <si>
    <t>Total todas las especies caza menor</t>
  </si>
  <si>
    <t>--</t>
  </si>
  <si>
    <t>Utilidad Pública</t>
  </si>
  <si>
    <t>Estado-CC.AA</t>
  </si>
  <si>
    <t>Consorcio/Convenio</t>
  </si>
  <si>
    <t>Públicos No Catalogados</t>
  </si>
  <si>
    <t>Particulares no vecinales</t>
  </si>
  <si>
    <t>Particulares vecinales</t>
  </si>
  <si>
    <t>Tipo de Red</t>
  </si>
  <si>
    <t>Total</t>
  </si>
  <si>
    <t>Red</t>
  </si>
  <si>
    <t>Longitud km</t>
  </si>
  <si>
    <t>Principal</t>
  </si>
  <si>
    <t>Superficie ha</t>
  </si>
  <si>
    <t>No Red</t>
  </si>
  <si>
    <t>Vías Pecuarias: Número de Términos Municipales, Longitud, Superficie</t>
  </si>
  <si>
    <t xml:space="preserve">Clasificación de cotos de pesca por tipo y longitud </t>
  </si>
  <si>
    <t>V.P. clasificadas (1)</t>
  </si>
  <si>
    <t>Antes 1985</t>
  </si>
  <si>
    <t>nº municipios</t>
  </si>
  <si>
    <t>Número de Planes de Gestión Vigentes (Recuperación y Conservación)</t>
  </si>
  <si>
    <r>
      <t>Nota</t>
    </r>
    <r>
      <rPr>
        <b/>
        <sz val="10"/>
        <rFont val="Arial"/>
        <family val="2"/>
      </rPr>
      <t>:  Se incluyen datos relativos a Reposición de marrás y Segunda repoblación</t>
    </r>
  </si>
  <si>
    <t>Cotos Tradicionales</t>
  </si>
  <si>
    <t>Cotos Sin Muerte</t>
  </si>
  <si>
    <t>Cotos Intensivos</t>
  </si>
  <si>
    <t>Cotos Intensivos sin muerte</t>
  </si>
  <si>
    <t xml:space="preserve">Número de cotos, tipo </t>
  </si>
  <si>
    <t>Montes de las entidades locales</t>
  </si>
  <si>
    <t>Montes particulares</t>
  </si>
  <si>
    <t>2010/11</t>
  </si>
  <si>
    <t>Batidas ordinarias de ciervo</t>
  </si>
  <si>
    <t>Campaña 2010-2011</t>
  </si>
  <si>
    <t>Loro (Prunus lusitanica)</t>
  </si>
  <si>
    <t>Pinus pinaster</t>
  </si>
  <si>
    <t xml:space="preserve">Pinus pinea </t>
  </si>
  <si>
    <t>Visitantes a los ENP y otras zonas de interés (nº)</t>
  </si>
  <si>
    <t>Roturaciones (ha)</t>
  </si>
  <si>
    <t>Colmenas (vasos)</t>
  </si>
  <si>
    <t>Arena, grava y piedra (m3)</t>
  </si>
  <si>
    <t>Trufas (ha)</t>
  </si>
  <si>
    <t>Gayuba (ha)</t>
  </si>
  <si>
    <t>Pastizales (C.R.L.)</t>
  </si>
  <si>
    <t>Ocupaciones (nº)</t>
  </si>
  <si>
    <t>192.907.</t>
  </si>
  <si>
    <t>Campaña 2011-2012</t>
  </si>
  <si>
    <t>2011/12</t>
  </si>
  <si>
    <t>2012/13</t>
  </si>
  <si>
    <t>Roble albar (Quercus petraea)</t>
  </si>
  <si>
    <t>Escaramujo (Rosa canina)</t>
  </si>
  <si>
    <t>Aliso (Alnus glutinosa)</t>
  </si>
  <si>
    <t xml:space="preserve">     - Ley 2/2005, de 1 de marzo, de Estadística de La Rioja</t>
  </si>
  <si>
    <t>Ligustrum vulgare</t>
  </si>
  <si>
    <t>Arce falso plátano</t>
  </si>
  <si>
    <t>Ciprés de Arizona</t>
  </si>
  <si>
    <t>Cupressus arizonica</t>
  </si>
  <si>
    <t>Chopo Bolleana</t>
  </si>
  <si>
    <t>Populus alba pyramidalis</t>
  </si>
  <si>
    <t>Prunus mahaleb</t>
  </si>
  <si>
    <t>Cipres de Monterrey</t>
  </si>
  <si>
    <t>Japónica</t>
  </si>
  <si>
    <t>Thuja orientalis</t>
  </si>
  <si>
    <t>Arce menor</t>
  </si>
  <si>
    <t>Acer platanoides</t>
  </si>
  <si>
    <t>Arce real</t>
  </si>
  <si>
    <t>Cerezo silvestre</t>
  </si>
  <si>
    <t>Cerezo aliso</t>
  </si>
  <si>
    <t xml:space="preserve">Aesculus hippocastanum </t>
  </si>
  <si>
    <t>Pinus uncinata</t>
  </si>
  <si>
    <t>Abeto de Douglas</t>
  </si>
  <si>
    <t>Manzano silvestre o maguillo</t>
  </si>
  <si>
    <t xml:space="preserve">Álamo negro </t>
  </si>
  <si>
    <t>Sauce blanco</t>
  </si>
  <si>
    <t>Acacia falsa</t>
  </si>
  <si>
    <t>9.- BOSQUES. Tres tipos de habitats  prioritarios</t>
  </si>
  <si>
    <t>EN TOTAL 8 TIPOS DE HÁBITATS DE INTERÉS COMUNITARIO PRIORITARIOS</t>
  </si>
  <si>
    <t>(1) Vías Pecuarias con expediente de clasificación aprobado en el año descontando los expedientes de desafectaciones.</t>
  </si>
  <si>
    <t>Invertebrados</t>
  </si>
  <si>
    <t>…</t>
  </si>
  <si>
    <t>RESERVA REGIONAL DE CAZA DE LA RIOJA. CAMEROS-DEMANDA</t>
  </si>
  <si>
    <t>COTOS SOCIALES DE CAZA</t>
  </si>
  <si>
    <t>COTOS MUNICIPALES, DEPORTIVOS, PRIVADOS Y COMERCIALES</t>
  </si>
  <si>
    <t>Batidas mixtas de jabali, corzo y ciervo</t>
  </si>
  <si>
    <t>-</t>
  </si>
  <si>
    <t>2012-2013</t>
  </si>
  <si>
    <t>2013/14</t>
  </si>
  <si>
    <t>Las negligencias y causas accidentales están agrupadas desde el 2005</t>
  </si>
  <si>
    <t>Los datos de matorral y monte bajo se encuentran agrupados</t>
  </si>
  <si>
    <t>Monte abierto 2013: 0,39 ha</t>
  </si>
  <si>
    <t xml:space="preserve">Zona Especial de Conservación </t>
  </si>
  <si>
    <t>ZEC</t>
  </si>
  <si>
    <t>ZEPA</t>
  </si>
  <si>
    <t>Zona de Especial Protección para las Aves</t>
  </si>
  <si>
    <t>PGORN</t>
  </si>
  <si>
    <t>6.- FORMACIONES HERBOSAS NATURALES Y SEMINATURALES. Un tipo de habitat prioritario</t>
  </si>
  <si>
    <t>1.- VEGETACIÓN HALÓFILA Y GIPSÍCOLA. Dos tipos de habitats  prioritarios</t>
  </si>
  <si>
    <t>Cortas de  madera por especie y propiedad (mc con corteza)</t>
  </si>
  <si>
    <t>2013-2014</t>
  </si>
  <si>
    <t>Nombre común</t>
  </si>
  <si>
    <t>Nombre científico</t>
  </si>
  <si>
    <t>2014/15</t>
  </si>
  <si>
    <t>Espacio Protegido Red Natura 2000 ZECIC (ZEPA y ZEC)</t>
  </si>
  <si>
    <t>PORN ( 1994). PRUG (2000)</t>
  </si>
  <si>
    <t>Plan de Gestión y Ordenación de los Recursos Naturales</t>
  </si>
  <si>
    <t>(Nº visitantes)</t>
  </si>
  <si>
    <t>Nota: Superficie total</t>
  </si>
  <si>
    <t>Ligustrum lucidum</t>
  </si>
  <si>
    <t>Tilia platyphyllos</t>
  </si>
  <si>
    <t>Tejo (Taxus baccata)</t>
  </si>
  <si>
    <t>EN</t>
  </si>
  <si>
    <t>V</t>
  </si>
  <si>
    <t>Introducción</t>
  </si>
  <si>
    <t>En Peligro (EN)</t>
  </si>
  <si>
    <t>Vulnerable (V)</t>
  </si>
  <si>
    <t>SUP en ZEC (ha)</t>
  </si>
  <si>
    <t>SUP fuera de ZEC (ha)</t>
  </si>
  <si>
    <t>RN 2000</t>
  </si>
  <si>
    <t>Sin datos</t>
  </si>
  <si>
    <t>2014-2015</t>
  </si>
  <si>
    <t>2015/16</t>
  </si>
  <si>
    <t>NUEVAS LICENCIAS CON EXAMEN</t>
  </si>
  <si>
    <t>EVOLUCIÓN LICENCIAS</t>
  </si>
  <si>
    <t>Longitud cotos (m)</t>
  </si>
  <si>
    <t>1. CARACTERIZACION DEL TERRITORIO FORESTAL</t>
  </si>
  <si>
    <t>2. GESTION FORESTAL</t>
  </si>
  <si>
    <t>3. CAZA Y PESCA</t>
  </si>
  <si>
    <t>BAJAS ( totales, sin incluir impacto de las nuevas licencias)</t>
  </si>
  <si>
    <t>REPOSICIÓN, ( nuevas licencias /  bajas totales)</t>
  </si>
  <si>
    <t>Actualizado el 21 de enero de 2016. Sin modificaciones sobre el ejercicio anterior.</t>
  </si>
  <si>
    <t>Madroño (Arbutus unedo)</t>
  </si>
  <si>
    <t>Cerezo silvestre (Prunus avium)</t>
  </si>
  <si>
    <t>Fresno de hoja ancha (Fraxinus excelsior)</t>
  </si>
  <si>
    <t>Tilo de hoja grande (Tylia platyphyllos)</t>
  </si>
  <si>
    <t>PRODUCCIÓN DE PLANTA FORESTAL EN EL VIVERO "LA FOMBERA"</t>
  </si>
  <si>
    <t>PRODUCCIÓN DE PLANTA FORESTAL EN EL VIVERO "PRADO ARRAURI" DE HARO</t>
  </si>
  <si>
    <t>Amelanchier ovalis</t>
  </si>
  <si>
    <t>Pistacia lentiscus</t>
  </si>
  <si>
    <t>Taxus baccata</t>
  </si>
  <si>
    <t>Cod. Plan Est.</t>
  </si>
  <si>
    <t>2015-2016</t>
  </si>
  <si>
    <t>2016/17</t>
  </si>
  <si>
    <t xml:space="preserve"> </t>
  </si>
  <si>
    <t>05006</t>
  </si>
  <si>
    <t>6.- USO RECREATIVO DEL MEDIO NATURAL</t>
  </si>
  <si>
    <t>4. PROTECCION FORESTAL</t>
  </si>
  <si>
    <t>4.5</t>
  </si>
  <si>
    <t>4.4</t>
  </si>
  <si>
    <t>4.3</t>
  </si>
  <si>
    <t>4.2</t>
  </si>
  <si>
    <t>5.6</t>
  </si>
  <si>
    <t>6. USO RECREATIVO DEL MEDIO NATURAL</t>
  </si>
  <si>
    <t>5. BIODIVERSIDAD</t>
  </si>
  <si>
    <t>Nota: la primera categoría (MUP CAR/Estado) actualmente solo alberga montes de la CAR</t>
  </si>
  <si>
    <t xml:space="preserve">La última categoría, sin embargo, se refiere a montes con titularidad compartida. </t>
  </si>
  <si>
    <t>Actualizado 30 enero 2017</t>
  </si>
  <si>
    <t>Actualizado el 30 de enero de 2017. Sin modificaciones sobre el ejercicio anterior.</t>
  </si>
  <si>
    <t>2016-2017</t>
  </si>
  <si>
    <t>Cotos de ciprinidos</t>
  </si>
  <si>
    <t>TAMAÑO: Alevín-Añal</t>
  </si>
  <si>
    <t>Hongos y setas (ha)</t>
  </si>
  <si>
    <t>(agrupación MUP)</t>
  </si>
  <si>
    <t>Zonas Húmedas y Yasas de la Degollada y El Recuenco</t>
  </si>
  <si>
    <t>Carrizal de Cofín</t>
  </si>
  <si>
    <t>Carrascal de Villarroya</t>
  </si>
  <si>
    <t>Dolinas de Zenzano</t>
  </si>
  <si>
    <t>actualizado 30 enero 2018</t>
  </si>
  <si>
    <t>Actualizado 30 enero 2018</t>
  </si>
  <si>
    <t>Actualizado el 30 de enero de 2018</t>
  </si>
  <si>
    <t>Abeto de Douglas (Pseudotsuga menziesii)</t>
  </si>
  <si>
    <t>Serbal de los cazadores (Sorbus aucuparia)</t>
  </si>
  <si>
    <t>Sabina negra (Juniperus phoenicea)</t>
  </si>
  <si>
    <t>Enebro de la miera (Juniperus oxycedrus)</t>
  </si>
  <si>
    <t>Álamo blanco (Populus alba)</t>
  </si>
  <si>
    <t>Arce menor (Acer campestre)</t>
  </si>
  <si>
    <t>Arce de Montpellier (Acer monspessulanum)</t>
  </si>
  <si>
    <t>Arce falso plátano (Acer pseudoplatanus)</t>
  </si>
  <si>
    <t>Acirón (Acer opalus)</t>
  </si>
  <si>
    <t>Superficie de MUP (ha)</t>
  </si>
  <si>
    <t>2017/18</t>
  </si>
  <si>
    <t>2017-2018</t>
  </si>
  <si>
    <t>Álamo negro</t>
  </si>
  <si>
    <t>Actualizado 5 febrero 2019</t>
  </si>
  <si>
    <t>2018/19</t>
  </si>
  <si>
    <t>TIPO DE APROVECHAMIENTO</t>
  </si>
  <si>
    <t>2017 (euros)</t>
  </si>
  <si>
    <t>2018 (euros)</t>
  </si>
  <si>
    <t>APICOLA</t>
  </si>
  <si>
    <t xml:space="preserve">CAZA MAYOR </t>
  </si>
  <si>
    <t xml:space="preserve">CAZA MENOR </t>
  </si>
  <si>
    <t>PESCA</t>
  </si>
  <si>
    <t>CULTIVOS AGRICOLAS EN MUP</t>
  </si>
  <si>
    <t>PASTOS</t>
  </si>
  <si>
    <t>MADERA</t>
  </si>
  <si>
    <t xml:space="preserve">LEÑA </t>
  </si>
  <si>
    <t>OCUPACIONES EN MUP</t>
  </si>
  <si>
    <t>FRUTOS FORESTALES (setas)</t>
  </si>
  <si>
    <t>TOTALES</t>
  </si>
  <si>
    <t>7.1</t>
  </si>
  <si>
    <t>SERVICIOS RESPONSABLES:</t>
  </si>
  <si>
    <t xml:space="preserve">Servicio de Gestión Forestal, Servicio de Defensa de La Naturaleza </t>
  </si>
  <si>
    <t>Valoración económica de los aprovechamientos forestales</t>
  </si>
  <si>
    <t xml:space="preserve">7. CUANTÍA ECONÓMICA DE LOS APROVECHAMIENTOS FORESTALES </t>
  </si>
  <si>
    <t>MUP mixto CAR/Municipal</t>
  </si>
  <si>
    <t>BAJAS ACUMULADAS</t>
  </si>
  <si>
    <t>2017-18</t>
  </si>
  <si>
    <t>2018-19</t>
  </si>
  <si>
    <t>SEMILLAS ADQUIRIDAS EN EL CENTRO NACIONAL DE RECURSOS GENÉTICOS FORESTALES "EL SERRANILLO"</t>
  </si>
  <si>
    <t>Sabina albar (Juniperus thurifera)</t>
  </si>
  <si>
    <t>Lentisco (Pistacia lentiscus)</t>
  </si>
  <si>
    <t>Avellano (Corylus avellana)</t>
  </si>
  <si>
    <t>Grosellero de roca (Ribes petraeum)</t>
  </si>
  <si>
    <t>2018-2019</t>
  </si>
  <si>
    <t>Guillomo</t>
  </si>
  <si>
    <t>Álamo temblón</t>
  </si>
  <si>
    <t>Populus tremula</t>
  </si>
  <si>
    <t>Tejo</t>
  </si>
  <si>
    <t>Amelincher ovalis</t>
  </si>
  <si>
    <t>2019 (euros)</t>
  </si>
  <si>
    <t>Actualizado 5 marzo 2020</t>
  </si>
  <si>
    <t xml:space="preserve">Los datos de la Trashumancia de 2019 no incluyen las visitas de enero, noviembre y parte de diciembre, períodos en los que estuvo cerrado por obras. </t>
  </si>
  <si>
    <t>Los datos del Centro de la Trashumancia de 2018 contabilizan visitantes sólo hasta julio. A partir de agosto, el centro estuvo cerrado con motivo de las obras de la cubierta.</t>
  </si>
  <si>
    <t>SEMILLAS RECOLECTADAS POR MEDIOS PROPIOS DE LA DIRECCIÓN GENERAL DE BIODIVERSIDAD</t>
  </si>
  <si>
    <t>2019-2020</t>
  </si>
  <si>
    <t>2019/20</t>
  </si>
  <si>
    <t>2019-20</t>
  </si>
  <si>
    <t>2020 (euros)</t>
  </si>
  <si>
    <t>Thuja ssp</t>
  </si>
  <si>
    <t>Euonymus europaeus (Bonetero)</t>
  </si>
  <si>
    <t>Madroño</t>
  </si>
  <si>
    <t>Arbutus unedo</t>
  </si>
  <si>
    <t>Procesionaria del pino</t>
  </si>
  <si>
    <t>Escolítidos perforadores de pinos.</t>
  </si>
  <si>
    <t>Lepidópteros perforadores de chopos</t>
  </si>
  <si>
    <t>NOTA: Los principales organismos tratados son:</t>
  </si>
  <si>
    <t>Superficie tratamientos sanidad forestal</t>
  </si>
  <si>
    <t>2020-2021</t>
  </si>
  <si>
    <t>Ciervos en rececho selectivos</t>
  </si>
  <si>
    <t>Actualizado 22 marzo 2021</t>
  </si>
  <si>
    <t>Actualizado 22  marzo 2021</t>
  </si>
  <si>
    <t>2020/21</t>
  </si>
  <si>
    <t>2020-21</t>
  </si>
  <si>
    <t xml:space="preserve">     - Decreto 33/2021, de 26 de mayo, del Gobierno de la Comunidad Autónoma de La Rioja, por el que se aprueba el Plan de Estadística de La Rioja para el periodo 2021-2024</t>
  </si>
  <si>
    <t>2021/22</t>
  </si>
  <si>
    <t>2021-22</t>
  </si>
  <si>
    <t>2021-2022</t>
  </si>
  <si>
    <t>2021 (euros)</t>
  </si>
  <si>
    <t>Abedul (Betula pubescens)</t>
  </si>
  <si>
    <t>Enebro común (Juniperus communis)</t>
  </si>
  <si>
    <t>Cornicabra (Pistacia terebinthus)</t>
  </si>
  <si>
    <t>Cornus sanguinea</t>
  </si>
  <si>
    <t xml:space="preserve">Los datos en 2020 y 2021  han disminuido por motivos del COVID. </t>
  </si>
  <si>
    <t>C.I. Sotos de Alfaro ha estado cerrado desde septiembre 2021.</t>
  </si>
  <si>
    <t>Actualizado 10 marzo 2022</t>
  </si>
  <si>
    <t>Número de animales silvestres vivos ingresados en el Centro de Recuperación de Fauna Silvestre de "La Fombera"</t>
  </si>
  <si>
    <t>Betula pubescens</t>
  </si>
  <si>
    <t>Olmo</t>
  </si>
  <si>
    <t>2022/23</t>
  </si>
  <si>
    <t>2022-23</t>
  </si>
  <si>
    <t>2022-2023</t>
  </si>
  <si>
    <t xml:space="preserve">Actualizado tras la ampliación. Decreto 46/2022, de 17 de agosto, </t>
  </si>
  <si>
    <t>Actualizado 14 febrero 2023</t>
  </si>
  <si>
    <t>Alto Najerilla</t>
  </si>
  <si>
    <t>Espacio Protegido Red Natura 2000 ZECIC ( ZEPA y ZEC)</t>
  </si>
  <si>
    <t>La superficie total protegida se ha obteniendo teniendo en cuenta los solapamientos entre algunos de los espacios protegidos</t>
  </si>
  <si>
    <t>La Reserva de la Biosfera no se considera espacio natural protegido</t>
  </si>
  <si>
    <t>Total incluyendo RESERVA DE LA BIOSFERA</t>
  </si>
  <si>
    <t>La Reserva de la Biosfera no cuenta con Plan de orgenación o gestión.</t>
  </si>
  <si>
    <t xml:space="preserve">No se han incluido la Zona Periférica del Parque Natural de la Sierra de Cebollera ni la de la Reserva Natural de los Sotos del Ebro en Alfaro que están sujetas a los respectivos PORN. </t>
  </si>
  <si>
    <t>Actualizado 14 febrero de 2023</t>
  </si>
  <si>
    <t>*</t>
  </si>
  <si>
    <t>* Sin contabilizar porque no hay personal adscrito al Centro</t>
  </si>
  <si>
    <t>* A partir de 2019 se incluye al dato de visitantes a centros de Interpretación, los participantes en actividades realizadas en ENP (ej. Áreas Naturales Singulares de La Degollada, Cofín, Villarroya…)</t>
  </si>
  <si>
    <t>2022(euros)</t>
  </si>
  <si>
    <t>* A partir de 2022 no se contabiliza el Centro de la Trashumancia Piqueras por no haber personal adscrito al Centro</t>
  </si>
  <si>
    <t xml:space="preserve">     - Resolución 573/2022, de 28 de abril, de la Secretaría General Técnica de la Consejería de Hacienda y Administración Pública, por la que se dispone la publicación del Acuerdo del Consejo de Gobierno por el que se aprueba el "Programa Anual de Estadística de La Rioja correspondiente al año 2022"</t>
  </si>
  <si>
    <t>I. aquifolium</t>
  </si>
  <si>
    <t>Acer  pseudoplatanus</t>
  </si>
  <si>
    <t>2023/24</t>
  </si>
  <si>
    <t>2023-24</t>
  </si>
  <si>
    <t>2023-2024</t>
  </si>
  <si>
    <t>2023(euros)</t>
  </si>
  <si>
    <t>Espacio Protegido Red Natura 2000  (ZEPA y ZEC)</t>
  </si>
  <si>
    <t>Actuakizado 5 de marzo de 2024</t>
  </si>
  <si>
    <t>Espacio Protegido de la Red Natura 2000  (ZEPA y ZEC)</t>
  </si>
  <si>
    <t>Actualizado 5 de marzo de 2024</t>
  </si>
  <si>
    <t>OPERACIONES ESTADISTICAS DE LA DIRECCION GENERAL DE MEDIO NATURAL Y PAISAJE</t>
  </si>
  <si>
    <r>
      <t>Visón europeo</t>
    </r>
    <r>
      <rPr>
        <sz val="10"/>
        <rFont val="Arial"/>
      </rPr>
      <t xml:space="preserve">, Milano real, </t>
    </r>
    <r>
      <rPr>
        <b/>
        <sz val="10"/>
        <rFont val="Arial"/>
        <family val="2"/>
      </rPr>
      <t xml:space="preserve">Cangrejo de río, Pez fraile, Sisón, Perdiz pardilla, Águila perdicera, Loro, Androsela riojana, Grosellero de roca, </t>
    </r>
    <r>
      <rPr>
        <sz val="10"/>
        <rFont val="Arial"/>
        <family val="2"/>
      </rPr>
      <t>Margaritona</t>
    </r>
  </si>
  <si>
    <t>Cernícalo primilla</t>
  </si>
  <si>
    <r>
      <t xml:space="preserve">Murciélagos (10 especies), </t>
    </r>
    <r>
      <rPr>
        <b/>
        <sz val="10"/>
        <rFont val="Arial"/>
        <family val="2"/>
      </rPr>
      <t>Ganga, Ortega, Desmán, Aguilucho Cenizo</t>
    </r>
    <r>
      <rPr>
        <sz val="10"/>
        <rFont val="Arial"/>
      </rPr>
      <t xml:space="preserve">, Colirrojo real, </t>
    </r>
    <r>
      <rPr>
        <b/>
        <sz val="10"/>
        <rFont val="Arial"/>
        <family val="2"/>
      </rPr>
      <t xml:space="preserve">Alimoche, </t>
    </r>
    <r>
      <rPr>
        <sz val="10"/>
        <rFont val="Arial"/>
        <family val="2"/>
      </rPr>
      <t>Unio mancus</t>
    </r>
  </si>
  <si>
    <t>Número de especies (flora y fauna) incluidas en el Catálogo Español y Riojano de Especies Amenazadas según categorías de Protección</t>
  </si>
  <si>
    <t>CATÁLOGO ESPAÑOL Y RIOJANO DE ESPECIES AMENAZADAS</t>
  </si>
  <si>
    <t>NOTA: En el año 2023 se aprueba la Ley 2/2023, de 31 de enero, de biodiversidad y patrimonio natural de La Rioja que actualiza el Catálogo de Especies Amenazadas</t>
  </si>
  <si>
    <t xml:space="preserve">     - Resolución 515/2023, de 11 de mayo, de la Secretaría General Técnica de la Consejería de Hacienda y Administración Pública, por la que se dispone la publicación del Acuerdo de Consejo de Gobierno por el que se aprueba el "Programa Anual de Estadística de La Rioja correspondiente al año 2023" </t>
  </si>
  <si>
    <t>Defensa de la Naturaleza, Caza y Pesca.</t>
  </si>
  <si>
    <t>Actualizado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</si>
</sst>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0.00\)"/>
  </numFmts>
  <fonts count="48" x14ac:knownFonts="1">
    <font>
      <sz val="10"/>
      <name val="Arial"/>
    </font>
    <font>
      <sz val="10"/>
      <name val="Arial"/>
    </font>
    <font>
      <sz val="10"/>
      <color indexed="8"/>
      <name val="Arial"/>
      <family val="2"/>
    </font>
    <font>
      <b/>
      <sz val="10"/>
      <name val="Arial"/>
      <family val="2"/>
    </font>
    <font>
      <b/>
      <sz val="14"/>
      <color indexed="8"/>
      <name val="Arial"/>
      <family val="2"/>
    </font>
    <font>
      <b/>
      <sz val="12"/>
      <color indexed="8"/>
      <name val="Arial"/>
      <family val="2"/>
    </font>
    <font>
      <b/>
      <sz val="10"/>
      <color indexed="8"/>
      <name val="Arial"/>
      <family val="2"/>
    </font>
    <font>
      <b/>
      <i/>
      <sz val="10"/>
      <name val="Arial"/>
      <family val="2"/>
    </font>
    <font>
      <b/>
      <sz val="10"/>
      <color indexed="8"/>
      <name val="Arial"/>
      <family val="2"/>
    </font>
    <font>
      <sz val="10"/>
      <color indexed="8"/>
      <name val="Arial"/>
      <family val="2"/>
    </font>
    <font>
      <b/>
      <sz val="12"/>
      <name val="Arial"/>
      <family val="2"/>
    </font>
    <font>
      <sz val="14"/>
      <name val="Arial"/>
      <family val="2"/>
    </font>
    <font>
      <b/>
      <sz val="10"/>
      <color indexed="9"/>
      <name val="Arial"/>
      <family val="2"/>
    </font>
    <font>
      <b/>
      <sz val="10"/>
      <color indexed="9"/>
      <name val="Arial"/>
      <family val="2"/>
    </font>
    <font>
      <sz val="9"/>
      <name val="Arial"/>
      <family val="2"/>
    </font>
    <font>
      <i/>
      <sz val="9"/>
      <name val="Arial"/>
      <family val="2"/>
    </font>
    <font>
      <i/>
      <sz val="10"/>
      <name val="Arial"/>
      <family val="2"/>
    </font>
    <font>
      <b/>
      <sz val="9"/>
      <name val="Arial"/>
      <family val="2"/>
    </font>
    <font>
      <sz val="10"/>
      <name val="Arial"/>
      <family val="2"/>
    </font>
    <font>
      <sz val="9"/>
      <name val="Times New Roman"/>
      <family val="1"/>
    </font>
    <font>
      <sz val="9"/>
      <name val="Arial Narrow"/>
      <family val="2"/>
    </font>
    <font>
      <b/>
      <u/>
      <sz val="10"/>
      <name val="Arial"/>
      <family val="2"/>
    </font>
    <font>
      <b/>
      <sz val="10"/>
      <name val="Arial"/>
      <family val="2"/>
    </font>
    <font>
      <sz val="10"/>
      <name val="Arial"/>
      <family val="2"/>
    </font>
    <font>
      <sz val="10"/>
      <color indexed="12"/>
      <name val="Arial"/>
      <family val="2"/>
    </font>
    <font>
      <b/>
      <sz val="10"/>
      <color indexed="12"/>
      <name val="Arial"/>
      <family val="2"/>
    </font>
    <font>
      <sz val="8"/>
      <name val="Arial"/>
      <family val="2"/>
    </font>
    <font>
      <b/>
      <sz val="10"/>
      <color indexed="10"/>
      <name val="Arial"/>
      <family val="2"/>
    </font>
    <font>
      <sz val="10"/>
      <color indexed="62"/>
      <name val="Arial"/>
      <family val="2"/>
    </font>
    <font>
      <sz val="8"/>
      <name val="Arial"/>
      <family val="2"/>
    </font>
    <font>
      <sz val="12"/>
      <name val="Arial"/>
      <family val="2"/>
    </font>
    <font>
      <b/>
      <sz val="8"/>
      <color indexed="8"/>
      <name val="Arial"/>
      <family val="2"/>
    </font>
    <font>
      <sz val="8"/>
      <color indexed="8"/>
      <name val="Arial"/>
      <family val="2"/>
    </font>
    <font>
      <sz val="8"/>
      <color indexed="63"/>
      <name val="Arial"/>
      <family val="2"/>
    </font>
    <font>
      <b/>
      <sz val="8"/>
      <name val="Arial"/>
      <family val="2"/>
    </font>
    <font>
      <sz val="18"/>
      <name val="Arial"/>
      <family val="2"/>
    </font>
    <font>
      <sz val="9"/>
      <color indexed="81"/>
      <name val="Tahoma"/>
      <family val="2"/>
    </font>
    <font>
      <b/>
      <sz val="9"/>
      <color indexed="81"/>
      <name val="Tahoma"/>
      <family val="2"/>
    </font>
    <font>
      <b/>
      <sz val="11"/>
      <name val="Arial"/>
      <family val="2"/>
    </font>
    <font>
      <sz val="8"/>
      <name val="Arial"/>
      <family val="2"/>
    </font>
    <font>
      <sz val="10"/>
      <color indexed="8"/>
      <name val="Arial"/>
      <family val="2"/>
    </font>
    <font>
      <sz val="8"/>
      <color indexed="8"/>
      <name val="Arial Narrow"/>
      <family val="2"/>
    </font>
    <font>
      <b/>
      <i/>
      <sz val="12"/>
      <name val="Arial"/>
      <family val="2"/>
    </font>
    <font>
      <sz val="10"/>
      <name val="Arial"/>
    </font>
    <font>
      <b/>
      <sz val="15"/>
      <color theme="3"/>
      <name val="Calibri"/>
      <family val="2"/>
      <scheme val="minor"/>
    </font>
    <font>
      <b/>
      <sz val="10"/>
      <color rgb="FF202124"/>
      <name val="Arial"/>
      <family val="2"/>
    </font>
    <font>
      <b/>
      <sz val="12"/>
      <color rgb="FFFF0000"/>
      <name val="Arial"/>
      <family val="2"/>
    </font>
    <font>
      <sz val="10"/>
      <color rgb="FFFF0000"/>
      <name val="Arial"/>
      <family val="2"/>
    </font>
  </fonts>
  <fills count="19">
    <fill>
      <patternFill patternType="none"/>
    </fill>
    <fill>
      <patternFill patternType="gray125"/>
    </fill>
    <fill>
      <patternFill patternType="solid">
        <fgColor indexed="27"/>
        <bgColor indexed="64"/>
      </patternFill>
    </fill>
    <fill>
      <patternFill patternType="solid">
        <fgColor indexed="10"/>
        <bgColor indexed="64"/>
      </patternFill>
    </fill>
    <fill>
      <patternFill patternType="solid">
        <fgColor indexed="9"/>
        <bgColor indexed="64"/>
      </patternFill>
    </fill>
    <fill>
      <patternFill patternType="solid">
        <fgColor indexed="22"/>
        <bgColor indexed="64"/>
      </patternFill>
    </fill>
    <fill>
      <patternFill patternType="solid">
        <fgColor indexed="55"/>
        <bgColor indexed="64"/>
      </patternFill>
    </fill>
    <fill>
      <patternFill patternType="solid">
        <fgColor indexed="41"/>
        <bgColor indexed="64"/>
      </patternFill>
    </fill>
    <fill>
      <patternFill patternType="solid">
        <fgColor rgb="FF92D050"/>
        <bgColor indexed="64"/>
      </patternFill>
    </fill>
    <fill>
      <patternFill patternType="solid">
        <fgColor theme="0"/>
        <bgColor indexed="64"/>
      </patternFill>
    </fill>
    <fill>
      <patternFill patternType="solid">
        <fgColor theme="8" tint="0.59999389629810485"/>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00"/>
        <bgColor indexed="64"/>
      </patternFill>
    </fill>
    <fill>
      <patternFill patternType="solid">
        <fgColor rgb="FF00B0F0"/>
        <bgColor indexed="64"/>
      </patternFill>
    </fill>
    <fill>
      <patternFill patternType="solid">
        <fgColor theme="3" tint="0.59999389629810485"/>
        <bgColor indexed="64"/>
      </patternFill>
    </fill>
    <fill>
      <patternFill patternType="solid">
        <fgColor rgb="FFFFC000"/>
        <bgColor indexed="64"/>
      </patternFill>
    </fill>
    <fill>
      <patternFill patternType="solid">
        <fgColor theme="4" tint="0.39997558519241921"/>
        <bgColor indexed="64"/>
      </patternFill>
    </fill>
  </fills>
  <borders count="7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top style="medium">
        <color indexed="64"/>
      </top>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thick">
        <color indexed="64"/>
      </bottom>
      <diagonal/>
    </border>
    <border>
      <left style="medium">
        <color indexed="64"/>
      </left>
      <right/>
      <top/>
      <bottom style="thick">
        <color indexed="64"/>
      </bottom>
      <diagonal/>
    </border>
    <border>
      <left/>
      <right style="medium">
        <color indexed="64"/>
      </right>
      <top/>
      <bottom style="thick">
        <color indexed="64"/>
      </bottom>
      <diagonal/>
    </border>
    <border>
      <left/>
      <right/>
      <top/>
      <bottom style="thick">
        <color theme="4"/>
      </bottom>
      <diagonal/>
    </border>
  </borders>
  <cellStyleXfs count="3">
    <xf numFmtId="0" fontId="0" fillId="0" borderId="0"/>
    <xf numFmtId="0" fontId="44" fillId="0" borderId="74" applyNumberFormat="0" applyFill="0" applyAlignment="0" applyProtection="0"/>
    <xf numFmtId="0" fontId="40" fillId="0" borderId="0">
      <alignment vertical="top"/>
    </xf>
  </cellStyleXfs>
  <cellXfs count="800">
    <xf numFmtId="0" fontId="0" fillId="0" borderId="0" xfId="0"/>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0" fillId="0" borderId="4" xfId="0" applyBorder="1" applyAlignment="1">
      <alignment horizontal="center"/>
    </xf>
    <xf numFmtId="0" fontId="0" fillId="0" borderId="4" xfId="0" quotePrefix="1" applyBorder="1" applyAlignment="1">
      <alignment horizontal="center"/>
    </xf>
    <xf numFmtId="0" fontId="0" fillId="0" borderId="5" xfId="0" applyBorder="1" applyAlignment="1">
      <alignment horizontal="center"/>
    </xf>
    <xf numFmtId="0" fontId="0" fillId="0" borderId="2" xfId="0" applyBorder="1" applyAlignment="1">
      <alignment horizontal="center"/>
    </xf>
    <xf numFmtId="0" fontId="3" fillId="0" borderId="6" xfId="0" applyFont="1" applyBorder="1" applyAlignment="1">
      <alignment horizontal="center"/>
    </xf>
    <xf numFmtId="0" fontId="2" fillId="0" borderId="0" xfId="0" applyFont="1"/>
    <xf numFmtId="0" fontId="4" fillId="0" borderId="0" xfId="0" applyFont="1"/>
    <xf numFmtId="0" fontId="5" fillId="0" borderId="0" xfId="0" applyFont="1"/>
    <xf numFmtId="0" fontId="2" fillId="0" borderId="1" xfId="0" applyFont="1" applyBorder="1"/>
    <xf numFmtId="0" fontId="2" fillId="0" borderId="3" xfId="0" applyFont="1" applyBorder="1" applyAlignment="1">
      <alignment horizontal="center"/>
    </xf>
    <xf numFmtId="0" fontId="2" fillId="0" borderId="7" xfId="0" applyFont="1" applyBorder="1"/>
    <xf numFmtId="0" fontId="2" fillId="0" borderId="8" xfId="0" applyFont="1" applyBorder="1" applyAlignment="1">
      <alignment horizontal="center"/>
    </xf>
    <xf numFmtId="0" fontId="2" fillId="0" borderId="9" xfId="0" applyFont="1" applyBorder="1"/>
    <xf numFmtId="0" fontId="2" fillId="0" borderId="0" xfId="0" applyFont="1" applyBorder="1"/>
    <xf numFmtId="0" fontId="2" fillId="0" borderId="0" xfId="0" applyFont="1" applyBorder="1" applyAlignment="1">
      <alignment horizontal="center"/>
    </xf>
    <xf numFmtId="0" fontId="3" fillId="0" borderId="0" xfId="0" applyFont="1"/>
    <xf numFmtId="0" fontId="3" fillId="0" borderId="1" xfId="0" applyFont="1" applyBorder="1"/>
    <xf numFmtId="0" fontId="3" fillId="0" borderId="7" xfId="0" applyFont="1" applyBorder="1"/>
    <xf numFmtId="0" fontId="3" fillId="0" borderId="9" xfId="0" applyFont="1" applyBorder="1"/>
    <xf numFmtId="0" fontId="3" fillId="0" borderId="9" xfId="0" applyFont="1" applyBorder="1" applyAlignment="1">
      <alignment horizontal="center"/>
    </xf>
    <xf numFmtId="0" fontId="3" fillId="0" borderId="10" xfId="0" applyFont="1" applyBorder="1" applyAlignment="1">
      <alignment horizontal="center"/>
    </xf>
    <xf numFmtId="0" fontId="0" fillId="0" borderId="5" xfId="0" quotePrefix="1" applyBorder="1" applyAlignment="1">
      <alignment horizontal="center"/>
    </xf>
    <xf numFmtId="0" fontId="3" fillId="0" borderId="5" xfId="0" applyFont="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3" fillId="0" borderId="0" xfId="0" applyFont="1" applyAlignment="1">
      <alignment horizontal="center"/>
    </xf>
    <xf numFmtId="0" fontId="3" fillId="0" borderId="7" xfId="0" applyFont="1" applyBorder="1" applyAlignment="1">
      <alignment horizontal="center"/>
    </xf>
    <xf numFmtId="3" fontId="0" fillId="0" borderId="4" xfId="0" applyNumberFormat="1" applyBorder="1" applyAlignment="1">
      <alignment horizontal="center"/>
    </xf>
    <xf numFmtId="3" fontId="0" fillId="0" borderId="13" xfId="0" applyNumberFormat="1" applyBorder="1" applyAlignment="1">
      <alignment horizontal="center"/>
    </xf>
    <xf numFmtId="3" fontId="0" fillId="0" borderId="5" xfId="0" applyNumberFormat="1" applyBorder="1" applyAlignment="1">
      <alignment horizontal="center"/>
    </xf>
    <xf numFmtId="3" fontId="3" fillId="0" borderId="14" xfId="0" applyNumberFormat="1" applyFont="1" applyBorder="1" applyAlignment="1">
      <alignment horizontal="center"/>
    </xf>
    <xf numFmtId="3" fontId="0" fillId="0" borderId="2" xfId="0" applyNumberFormat="1" applyBorder="1" applyAlignment="1">
      <alignment horizontal="center"/>
    </xf>
    <xf numFmtId="3" fontId="0" fillId="0" borderId="10" xfId="0" applyNumberFormat="1" applyBorder="1" applyAlignment="1">
      <alignment horizontal="center"/>
    </xf>
    <xf numFmtId="3" fontId="0" fillId="0" borderId="4" xfId="0" quotePrefix="1" applyNumberFormat="1" applyBorder="1" applyAlignment="1">
      <alignment horizontal="center"/>
    </xf>
    <xf numFmtId="3" fontId="3" fillId="0" borderId="11" xfId="0" applyNumberFormat="1" applyFont="1" applyBorder="1" applyAlignment="1">
      <alignment horizontal="center"/>
    </xf>
    <xf numFmtId="3" fontId="3" fillId="0" borderId="12" xfId="0" applyNumberFormat="1" applyFont="1" applyBorder="1" applyAlignment="1">
      <alignment horizontal="center"/>
    </xf>
    <xf numFmtId="3" fontId="3" fillId="0" borderId="15" xfId="0" applyNumberFormat="1" applyFont="1" applyBorder="1" applyAlignment="1">
      <alignment horizontal="center"/>
    </xf>
    <xf numFmtId="3" fontId="0" fillId="0" borderId="3" xfId="0" applyNumberFormat="1" applyBorder="1" applyAlignment="1">
      <alignment horizontal="center"/>
    </xf>
    <xf numFmtId="3" fontId="0" fillId="0" borderId="8" xfId="0" applyNumberFormat="1" applyBorder="1" applyAlignment="1">
      <alignment horizontal="center"/>
    </xf>
    <xf numFmtId="3" fontId="0" fillId="0" borderId="8" xfId="0" quotePrefix="1" applyNumberFormat="1" applyBorder="1" applyAlignment="1">
      <alignment horizontal="center"/>
    </xf>
    <xf numFmtId="0" fontId="7" fillId="0" borderId="0" xfId="0" applyFont="1"/>
    <xf numFmtId="3" fontId="3" fillId="0" borderId="6" xfId="0" applyNumberFormat="1" applyFont="1" applyBorder="1"/>
    <xf numFmtId="3" fontId="0" fillId="0" borderId="12" xfId="0" applyNumberFormat="1" applyBorder="1" applyAlignment="1">
      <alignment horizontal="center"/>
    </xf>
    <xf numFmtId="0" fontId="3" fillId="0" borderId="7" xfId="0" applyFont="1" applyBorder="1" applyAlignment="1">
      <alignment horizontal="left"/>
    </xf>
    <xf numFmtId="2" fontId="0" fillId="0" borderId="2" xfId="0" applyNumberFormat="1" applyBorder="1" applyAlignment="1">
      <alignment horizontal="center"/>
    </xf>
    <xf numFmtId="2" fontId="0" fillId="0" borderId="4" xfId="0" applyNumberFormat="1" applyBorder="1" applyAlignment="1">
      <alignment horizontal="center"/>
    </xf>
    <xf numFmtId="2" fontId="0" fillId="0" borderId="4" xfId="0" quotePrefix="1" applyNumberFormat="1" applyBorder="1" applyAlignment="1">
      <alignment horizontal="center"/>
    </xf>
    <xf numFmtId="2" fontId="3" fillId="0" borderId="12" xfId="0" applyNumberFormat="1" applyFont="1" applyBorder="1" applyAlignment="1">
      <alignment horizontal="center"/>
    </xf>
    <xf numFmtId="0" fontId="3" fillId="0" borderId="16" xfId="0" applyFont="1" applyBorder="1" applyAlignment="1">
      <alignment horizontal="left"/>
    </xf>
    <xf numFmtId="2" fontId="0" fillId="0" borderId="17" xfId="0" quotePrefix="1" applyNumberFormat="1" applyBorder="1" applyAlignment="1">
      <alignment horizontal="center"/>
    </xf>
    <xf numFmtId="2" fontId="0" fillId="0" borderId="17" xfId="0" applyNumberFormat="1" applyBorder="1" applyAlignment="1">
      <alignment horizontal="center"/>
    </xf>
    <xf numFmtId="0" fontId="2" fillId="0" borderId="18" xfId="0" applyFont="1" applyBorder="1"/>
    <xf numFmtId="0" fontId="8" fillId="0" borderId="12" xfId="0" applyFont="1" applyBorder="1" applyAlignment="1">
      <alignment horizontal="center"/>
    </xf>
    <xf numFmtId="0" fontId="9" fillId="0" borderId="0" xfId="0" applyFont="1"/>
    <xf numFmtId="3" fontId="2" fillId="0" borderId="4" xfId="0" applyNumberFormat="1" applyFont="1" applyBorder="1" applyAlignment="1">
      <alignment horizontal="center"/>
    </xf>
    <xf numFmtId="3" fontId="2" fillId="0" borderId="4" xfId="0" quotePrefix="1" applyNumberFormat="1" applyFont="1" applyBorder="1" applyAlignment="1">
      <alignment horizontal="center"/>
    </xf>
    <xf numFmtId="3" fontId="6" fillId="0" borderId="12" xfId="0" applyNumberFormat="1" applyFont="1" applyBorder="1" applyAlignment="1">
      <alignment horizontal="center"/>
    </xf>
    <xf numFmtId="3" fontId="6" fillId="0" borderId="11" xfId="0" applyNumberFormat="1" applyFont="1" applyBorder="1" applyAlignment="1">
      <alignment horizontal="center"/>
    </xf>
    <xf numFmtId="0" fontId="3" fillId="0" borderId="0" xfId="0" applyFont="1" applyAlignment="1">
      <alignment horizontal="right"/>
    </xf>
    <xf numFmtId="0" fontId="3" fillId="0" borderId="6" xfId="0" applyFont="1" applyBorder="1" applyAlignment="1">
      <alignment horizontal="right"/>
    </xf>
    <xf numFmtId="3" fontId="8" fillId="0" borderId="12" xfId="0" applyNumberFormat="1" applyFont="1" applyBorder="1" applyAlignment="1">
      <alignment horizontal="center"/>
    </xf>
    <xf numFmtId="0" fontId="0" fillId="0" borderId="0" xfId="0" applyAlignment="1">
      <alignment horizontal="center"/>
    </xf>
    <xf numFmtId="0" fontId="0" fillId="0" borderId="7" xfId="0" applyBorder="1"/>
    <xf numFmtId="0" fontId="3" fillId="0" borderId="9" xfId="0" applyFont="1" applyBorder="1" applyAlignment="1">
      <alignment horizontal="right"/>
    </xf>
    <xf numFmtId="0" fontId="0" fillId="0" borderId="1" xfId="0" applyBorder="1"/>
    <xf numFmtId="0" fontId="0" fillId="0" borderId="9" xfId="0" applyBorder="1"/>
    <xf numFmtId="3" fontId="3" fillId="0" borderId="5" xfId="0" applyNumberFormat="1" applyFont="1" applyBorder="1" applyAlignment="1">
      <alignment horizontal="center"/>
    </xf>
    <xf numFmtId="4" fontId="0" fillId="0" borderId="2" xfId="0" applyNumberFormat="1" applyBorder="1" applyAlignment="1">
      <alignment horizontal="center"/>
    </xf>
    <xf numFmtId="4" fontId="0" fillId="0" borderId="4" xfId="0" applyNumberFormat="1" applyBorder="1" applyAlignment="1">
      <alignment horizontal="center"/>
    </xf>
    <xf numFmtId="4" fontId="3" fillId="0" borderId="12" xfId="0" applyNumberFormat="1" applyFont="1" applyBorder="1" applyAlignment="1">
      <alignment horizontal="center"/>
    </xf>
    <xf numFmtId="0" fontId="3" fillId="0" borderId="19" xfId="0" applyFont="1" applyBorder="1"/>
    <xf numFmtId="0" fontId="3" fillId="0" borderId="16" xfId="0" applyFont="1" applyBorder="1"/>
    <xf numFmtId="0" fontId="3" fillId="0" borderId="7" xfId="0" applyFont="1" applyBorder="1" applyAlignment="1">
      <alignment horizontal="right"/>
    </xf>
    <xf numFmtId="3" fontId="0" fillId="0" borderId="20" xfId="0" applyNumberFormat="1" applyBorder="1" applyAlignment="1">
      <alignment horizontal="center"/>
    </xf>
    <xf numFmtId="3" fontId="0" fillId="0" borderId="17" xfId="0" applyNumberFormat="1" applyBorder="1" applyAlignment="1">
      <alignment horizontal="center"/>
    </xf>
    <xf numFmtId="4" fontId="11" fillId="0" borderId="0" xfId="0" applyNumberFormat="1" applyFont="1" applyFill="1" applyBorder="1" applyAlignment="1"/>
    <xf numFmtId="0" fontId="0" fillId="0" borderId="0" xfId="0" applyBorder="1"/>
    <xf numFmtId="4" fontId="1" fillId="0" borderId="0" xfId="0" applyNumberFormat="1" applyFont="1" applyFill="1" applyBorder="1" applyAlignment="1">
      <alignment vertical="center"/>
    </xf>
    <xf numFmtId="4" fontId="3" fillId="0" borderId="0" xfId="0" applyNumberFormat="1" applyFont="1" applyFill="1" applyBorder="1" applyAlignment="1">
      <alignment vertical="center"/>
    </xf>
    <xf numFmtId="0" fontId="0" fillId="0" borderId="0" xfId="0" applyFill="1" applyBorder="1"/>
    <xf numFmtId="1" fontId="12" fillId="0" borderId="0" xfId="0" applyNumberFormat="1" applyFont="1" applyFill="1" applyBorder="1" applyAlignment="1">
      <alignment horizontal="center" vertical="center"/>
    </xf>
    <xf numFmtId="4" fontId="13" fillId="0" borderId="0" xfId="0" applyNumberFormat="1" applyFont="1" applyFill="1" applyBorder="1" applyAlignment="1">
      <alignment horizontal="center"/>
    </xf>
    <xf numFmtId="1" fontId="1" fillId="0" borderId="0" xfId="0" applyNumberFormat="1" applyFont="1" applyFill="1" applyBorder="1" applyAlignment="1">
      <alignment horizontal="center" vertical="center"/>
    </xf>
    <xf numFmtId="1" fontId="1" fillId="0" borderId="0" xfId="0" applyNumberFormat="1" applyFont="1" applyFill="1" applyBorder="1" applyAlignment="1">
      <alignment vertical="center"/>
    </xf>
    <xf numFmtId="1" fontId="3" fillId="0" borderId="0" xfId="0" applyNumberFormat="1" applyFont="1" applyFill="1" applyBorder="1" applyAlignment="1">
      <alignment vertical="center"/>
    </xf>
    <xf numFmtId="1" fontId="10" fillId="0" borderId="0" xfId="0" applyNumberFormat="1" applyFont="1" applyFill="1" applyBorder="1" applyAlignment="1">
      <alignment horizontal="right" vertical="center"/>
    </xf>
    <xf numFmtId="4" fontId="10" fillId="0" borderId="0" xfId="0" applyNumberFormat="1" applyFont="1" applyFill="1" applyBorder="1" applyAlignment="1"/>
    <xf numFmtId="0" fontId="0" fillId="0" borderId="0" xfId="0" applyAlignment="1">
      <alignment wrapText="1"/>
    </xf>
    <xf numFmtId="4" fontId="11" fillId="0" borderId="0" xfId="0" applyNumberFormat="1" applyFont="1" applyFill="1" applyBorder="1" applyAlignment="1">
      <alignment wrapText="1"/>
    </xf>
    <xf numFmtId="0" fontId="14" fillId="0" borderId="21" xfId="0" applyFont="1" applyBorder="1" applyAlignment="1">
      <alignment wrapText="1"/>
    </xf>
    <xf numFmtId="0" fontId="17" fillId="0" borderId="22" xfId="0" applyFont="1" applyBorder="1" applyAlignment="1">
      <alignment wrapText="1"/>
    </xf>
    <xf numFmtId="0" fontId="14" fillId="0" borderId="0" xfId="0" applyFont="1" applyFill="1" applyBorder="1" applyAlignment="1"/>
    <xf numFmtId="0" fontId="0" fillId="0" borderId="0" xfId="0" applyAlignment="1"/>
    <xf numFmtId="0" fontId="19" fillId="0" borderId="0" xfId="0" applyFont="1" applyBorder="1" applyAlignment="1">
      <alignment wrapText="1"/>
    </xf>
    <xf numFmtId="0" fontId="18" fillId="0" borderId="0" xfId="0" applyFont="1" applyBorder="1" applyAlignment="1">
      <alignment wrapText="1"/>
    </xf>
    <xf numFmtId="3" fontId="3" fillId="0" borderId="0" xfId="0" applyNumberFormat="1" applyFont="1" applyBorder="1" applyAlignment="1">
      <alignment horizontal="center" vertical="top" wrapText="1"/>
    </xf>
    <xf numFmtId="3" fontId="3" fillId="0" borderId="0" xfId="0" applyNumberFormat="1" applyFont="1" applyBorder="1" applyAlignment="1">
      <alignment horizontal="center" wrapText="1"/>
    </xf>
    <xf numFmtId="0" fontId="3" fillId="0" borderId="7" xfId="0" applyFont="1" applyBorder="1" applyAlignment="1">
      <alignment horizontal="left" vertical="center" wrapText="1"/>
    </xf>
    <xf numFmtId="0" fontId="3" fillId="0" borderId="6" xfId="0" applyFont="1" applyBorder="1"/>
    <xf numFmtId="0" fontId="2" fillId="0" borderId="2" xfId="0" applyFont="1" applyBorder="1" applyAlignment="1">
      <alignment horizontal="center"/>
    </xf>
    <xf numFmtId="0" fontId="2" fillId="0" borderId="4" xfId="0" applyFont="1" applyBorder="1" applyAlignment="1">
      <alignment horizontal="center"/>
    </xf>
    <xf numFmtId="0" fontId="2" fillId="0" borderId="4" xfId="0" quotePrefix="1" applyFont="1" applyBorder="1" applyAlignment="1">
      <alignment horizontal="center"/>
    </xf>
    <xf numFmtId="4" fontId="18" fillId="0" borderId="23" xfId="0" applyNumberFormat="1" applyFont="1" applyFill="1" applyBorder="1" applyAlignment="1">
      <alignment horizontal="center" vertical="center" wrapText="1"/>
    </xf>
    <xf numFmtId="0" fontId="3" fillId="0" borderId="0" xfId="0" applyFont="1" applyBorder="1"/>
    <xf numFmtId="0" fontId="0" fillId="0" borderId="23" xfId="0" applyBorder="1" applyAlignment="1">
      <alignment horizontal="center"/>
    </xf>
    <xf numFmtId="3" fontId="0" fillId="0" borderId="23" xfId="0" applyNumberFormat="1" applyBorder="1" applyAlignment="1">
      <alignment horizontal="center"/>
    </xf>
    <xf numFmtId="3" fontId="0" fillId="0" borderId="24" xfId="0" applyNumberFormat="1" applyBorder="1" applyAlignment="1">
      <alignment horizontal="center"/>
    </xf>
    <xf numFmtId="3" fontId="18" fillId="0" borderId="23" xfId="0" applyNumberFormat="1" applyFont="1" applyBorder="1" applyAlignment="1">
      <alignment horizontal="center"/>
    </xf>
    <xf numFmtId="0" fontId="0" fillId="0" borderId="23" xfId="0" applyBorder="1"/>
    <xf numFmtId="4" fontId="18" fillId="0" borderId="25" xfId="0" applyNumberFormat="1" applyFont="1" applyFill="1" applyBorder="1" applyAlignment="1">
      <alignment horizontal="center" vertical="center" wrapText="1"/>
    </xf>
    <xf numFmtId="4" fontId="6" fillId="0" borderId="2" xfId="0" applyNumberFormat="1" applyFont="1" applyFill="1" applyBorder="1" applyAlignment="1">
      <alignment horizontal="center" wrapText="1"/>
    </xf>
    <xf numFmtId="4" fontId="6" fillId="0" borderId="10" xfId="0" applyNumberFormat="1" applyFont="1" applyFill="1" applyBorder="1" applyAlignment="1">
      <alignment horizontal="center" wrapText="1"/>
    </xf>
    <xf numFmtId="4" fontId="18" fillId="0" borderId="26" xfId="0" applyNumberFormat="1" applyFont="1" applyFill="1" applyBorder="1" applyAlignment="1">
      <alignment horizontal="center" vertical="center" wrapText="1"/>
    </xf>
    <xf numFmtId="4" fontId="18" fillId="0" borderId="27" xfId="0" applyNumberFormat="1" applyFont="1" applyFill="1" applyBorder="1" applyAlignment="1">
      <alignment horizontal="center" vertical="center" wrapText="1"/>
    </xf>
    <xf numFmtId="4" fontId="18" fillId="0" borderId="24" xfId="0" applyNumberFormat="1" applyFont="1" applyFill="1" applyBorder="1" applyAlignment="1">
      <alignment horizontal="center" vertical="center" wrapText="1"/>
    </xf>
    <xf numFmtId="4" fontId="18" fillId="0" borderId="28" xfId="0" applyNumberFormat="1" applyFont="1" applyFill="1" applyBorder="1" applyAlignment="1">
      <alignment horizontal="center" vertical="center" wrapText="1"/>
    </xf>
    <xf numFmtId="4" fontId="6" fillId="0" borderId="29" xfId="0" applyNumberFormat="1" applyFont="1" applyFill="1" applyBorder="1" applyAlignment="1">
      <alignment horizontal="center" wrapText="1"/>
    </xf>
    <xf numFmtId="4" fontId="18" fillId="0" borderId="30" xfId="0" applyNumberFormat="1" applyFont="1" applyFill="1" applyBorder="1" applyAlignment="1">
      <alignment horizontal="center" vertical="center" wrapText="1"/>
    </xf>
    <xf numFmtId="4" fontId="18" fillId="0" borderId="31" xfId="0" applyNumberFormat="1" applyFont="1" applyFill="1" applyBorder="1" applyAlignment="1">
      <alignment horizontal="center" vertical="center" wrapText="1"/>
    </xf>
    <xf numFmtId="4" fontId="18" fillId="0" borderId="32" xfId="0" applyNumberFormat="1" applyFont="1" applyFill="1" applyBorder="1" applyAlignment="1">
      <alignment horizontal="center" vertical="center" wrapText="1"/>
    </xf>
    <xf numFmtId="1" fontId="6" fillId="0" borderId="33" xfId="0" applyNumberFormat="1" applyFont="1" applyFill="1" applyBorder="1" applyAlignment="1">
      <alignment horizontal="center" vertical="center" wrapText="1"/>
    </xf>
    <xf numFmtId="1" fontId="18" fillId="0" borderId="34" xfId="0" applyNumberFormat="1" applyFont="1" applyBorder="1" applyAlignment="1">
      <alignment vertical="center" wrapText="1"/>
    </xf>
    <xf numFmtId="1" fontId="18" fillId="0" borderId="35" xfId="0" applyNumberFormat="1" applyFont="1" applyBorder="1" applyAlignment="1">
      <alignment vertical="center" wrapText="1"/>
    </xf>
    <xf numFmtId="1" fontId="18" fillId="0" borderId="36" xfId="0" applyNumberFormat="1" applyFont="1" applyBorder="1" applyAlignment="1">
      <alignment vertical="center" wrapText="1"/>
    </xf>
    <xf numFmtId="1" fontId="18" fillId="0" borderId="37" xfId="0" applyNumberFormat="1" applyFont="1" applyFill="1" applyBorder="1" applyAlignment="1">
      <alignment horizontal="right" vertical="center" wrapText="1"/>
    </xf>
    <xf numFmtId="4" fontId="0" fillId="0" borderId="4" xfId="0" quotePrefix="1" applyNumberFormat="1" applyBorder="1" applyAlignment="1">
      <alignment horizontal="center"/>
    </xf>
    <xf numFmtId="0" fontId="1" fillId="0" borderId="2" xfId="0" applyFont="1" applyBorder="1" applyAlignment="1">
      <alignment horizontal="center"/>
    </xf>
    <xf numFmtId="0" fontId="18" fillId="0" borderId="0" xfId="0" applyFont="1" applyFill="1" applyBorder="1"/>
    <xf numFmtId="3" fontId="0" fillId="0" borderId="0" xfId="0" applyNumberFormat="1"/>
    <xf numFmtId="0" fontId="21" fillId="0" borderId="0" xfId="0" applyFont="1"/>
    <xf numFmtId="0" fontId="0" fillId="0" borderId="0" xfId="0" applyBorder="1" applyAlignment="1">
      <alignment horizontal="center"/>
    </xf>
    <xf numFmtId="0" fontId="3" fillId="0" borderId="21" xfId="0" applyFont="1" applyBorder="1" applyAlignment="1">
      <alignment horizontal="center"/>
    </xf>
    <xf numFmtId="0" fontId="3" fillId="0" borderId="38" xfId="0" applyFont="1" applyBorder="1" applyAlignment="1">
      <alignment horizontal="center"/>
    </xf>
    <xf numFmtId="0" fontId="3" fillId="0" borderId="15" xfId="0" applyFont="1" applyBorder="1" applyAlignment="1">
      <alignment horizontal="center"/>
    </xf>
    <xf numFmtId="0" fontId="1" fillId="0" borderId="3" xfId="0" applyFont="1" applyBorder="1" applyAlignment="1">
      <alignment horizontal="center"/>
    </xf>
    <xf numFmtId="0" fontId="0" fillId="0" borderId="8" xfId="0" quotePrefix="1" applyBorder="1" applyAlignment="1">
      <alignment horizontal="center"/>
    </xf>
    <xf numFmtId="0" fontId="0" fillId="0" borderId="8" xfId="0" applyBorder="1" applyAlignment="1">
      <alignment horizontal="center"/>
    </xf>
    <xf numFmtId="3" fontId="2" fillId="0" borderId="8" xfId="0" applyNumberFormat="1" applyFont="1" applyBorder="1" applyAlignment="1">
      <alignment horizontal="center"/>
    </xf>
    <xf numFmtId="4" fontId="0" fillId="0" borderId="8" xfId="0" applyNumberFormat="1" applyBorder="1" applyAlignment="1">
      <alignment horizontal="center"/>
    </xf>
    <xf numFmtId="4" fontId="0" fillId="0" borderId="3" xfId="0" applyNumberFormat="1" applyBorder="1" applyAlignment="1">
      <alignment horizontal="center"/>
    </xf>
    <xf numFmtId="4" fontId="3" fillId="0" borderId="15" xfId="0" applyNumberFormat="1" applyFont="1" applyBorder="1" applyAlignment="1">
      <alignment horizontal="center"/>
    </xf>
    <xf numFmtId="3" fontId="0" fillId="0" borderId="15" xfId="0" applyNumberFormat="1" applyBorder="1" applyAlignment="1">
      <alignment horizontal="center"/>
    </xf>
    <xf numFmtId="0" fontId="2" fillId="0" borderId="8" xfId="0" quotePrefix="1" applyFont="1" applyBorder="1" applyAlignment="1">
      <alignment horizontal="center"/>
    </xf>
    <xf numFmtId="0" fontId="3" fillId="0" borderId="39" xfId="0" applyFont="1" applyBorder="1" applyAlignment="1">
      <alignment horizontal="center"/>
    </xf>
    <xf numFmtId="0" fontId="3" fillId="0" borderId="3" xfId="0" applyFont="1" applyFill="1" applyBorder="1" applyAlignment="1">
      <alignment horizontal="center"/>
    </xf>
    <xf numFmtId="0" fontId="0" fillId="0" borderId="3" xfId="0" applyFill="1" applyBorder="1" applyAlignment="1">
      <alignment horizontal="center"/>
    </xf>
    <xf numFmtId="0" fontId="0" fillId="0" borderId="39" xfId="0" applyFill="1" applyBorder="1" applyAlignment="1">
      <alignment horizontal="center"/>
    </xf>
    <xf numFmtId="0" fontId="0" fillId="0" borderId="39" xfId="0" quotePrefix="1" applyFill="1" applyBorder="1" applyAlignment="1">
      <alignment horizontal="center"/>
    </xf>
    <xf numFmtId="0" fontId="0" fillId="0" borderId="8" xfId="0" applyFill="1" applyBorder="1" applyAlignment="1">
      <alignment horizontal="center"/>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0" borderId="11" xfId="0" applyFont="1" applyFill="1" applyBorder="1" applyAlignment="1">
      <alignment horizontal="center"/>
    </xf>
    <xf numFmtId="0" fontId="0" fillId="0" borderId="12" xfId="0" applyBorder="1" applyAlignment="1">
      <alignment horizontal="center"/>
    </xf>
    <xf numFmtId="3" fontId="0" fillId="0" borderId="39" xfId="0" applyNumberFormat="1" applyBorder="1" applyAlignment="1">
      <alignment horizontal="center"/>
    </xf>
    <xf numFmtId="3" fontId="0" fillId="0" borderId="42" xfId="0" applyNumberFormat="1" applyBorder="1" applyAlignment="1">
      <alignment horizontal="center"/>
    </xf>
    <xf numFmtId="3" fontId="0" fillId="0" borderId="43" xfId="0" applyNumberFormat="1" applyBorder="1"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0" fillId="0" borderId="3" xfId="0" applyBorder="1" applyAlignment="1">
      <alignment horizontal="center"/>
    </xf>
    <xf numFmtId="0" fontId="0" fillId="0" borderId="4" xfId="0" applyBorder="1" applyAlignment="1">
      <alignment horizontal="center" vertical="center"/>
    </xf>
    <xf numFmtId="0" fontId="3" fillId="0" borderId="12" xfId="0" applyFont="1" applyFill="1" applyBorder="1" applyAlignment="1">
      <alignment horizontal="center"/>
    </xf>
    <xf numFmtId="0" fontId="0" fillId="0" borderId="5" xfId="0" applyBorder="1" applyAlignment="1">
      <alignment horizontal="center" vertical="center"/>
    </xf>
    <xf numFmtId="0" fontId="0" fillId="0" borderId="2" xfId="0" applyBorder="1" applyAlignment="1">
      <alignment horizontal="center" vertical="center"/>
    </xf>
    <xf numFmtId="3" fontId="0" fillId="0" borderId="39" xfId="0" quotePrefix="1" applyNumberFormat="1" applyBorder="1" applyAlignment="1">
      <alignment horizontal="center"/>
    </xf>
    <xf numFmtId="0" fontId="3" fillId="0" borderId="2" xfId="0" applyFont="1" applyBorder="1" applyAlignment="1">
      <alignment horizontal="center" vertical="center"/>
    </xf>
    <xf numFmtId="0" fontId="0" fillId="0" borderId="40" xfId="0" applyBorder="1" applyAlignment="1">
      <alignment horizontal="center"/>
    </xf>
    <xf numFmtId="0" fontId="0" fillId="0" borderId="40" xfId="0" applyBorder="1" applyAlignment="1">
      <alignment horizontal="center" vertical="center"/>
    </xf>
    <xf numFmtId="0" fontId="0" fillId="0" borderId="41" xfId="0" applyBorder="1" applyAlignment="1">
      <alignment horizontal="center"/>
    </xf>
    <xf numFmtId="0" fontId="0" fillId="0" borderId="41" xfId="0" applyBorder="1" applyAlignment="1">
      <alignment horizontal="center" vertical="center"/>
    </xf>
    <xf numFmtId="0" fontId="0" fillId="0" borderId="8" xfId="0" applyBorder="1" applyAlignment="1">
      <alignment horizontal="center" vertical="center" wrapText="1"/>
    </xf>
    <xf numFmtId="0" fontId="3" fillId="0" borderId="15" xfId="0" applyFont="1" applyBorder="1" applyAlignment="1">
      <alignment horizontal="center" vertical="center" wrapText="1"/>
    </xf>
    <xf numFmtId="0" fontId="0" fillId="0" borderId="3" xfId="0" applyBorder="1" applyAlignment="1">
      <alignment horizontal="center" vertical="center" wrapText="1"/>
    </xf>
    <xf numFmtId="0" fontId="3" fillId="0" borderId="15" xfId="0" applyFont="1" applyFill="1" applyBorder="1" applyAlignment="1">
      <alignment horizontal="center"/>
    </xf>
    <xf numFmtId="3" fontId="2" fillId="0" borderId="8" xfId="0" applyNumberFormat="1" applyFont="1" applyFill="1" applyBorder="1" applyAlignment="1">
      <alignment horizontal="center"/>
    </xf>
    <xf numFmtId="3" fontId="6" fillId="0" borderId="15" xfId="0" applyNumberFormat="1" applyFont="1" applyBorder="1" applyAlignment="1">
      <alignment horizontal="center"/>
    </xf>
    <xf numFmtId="0" fontId="3" fillId="0" borderId="38" xfId="0" applyFont="1" applyFill="1" applyBorder="1" applyAlignment="1">
      <alignment horizontal="center"/>
    </xf>
    <xf numFmtId="0" fontId="3" fillId="0" borderId="15" xfId="0" applyFont="1" applyFill="1" applyBorder="1" applyAlignment="1">
      <alignment horizontal="center" vertical="center" wrapText="1"/>
    </xf>
    <xf numFmtId="3" fontId="0" fillId="0" borderId="8" xfId="0" applyNumberFormat="1" applyBorder="1" applyAlignment="1">
      <alignment horizontal="center" vertical="center" wrapText="1"/>
    </xf>
    <xf numFmtId="3" fontId="0" fillId="0" borderId="44" xfId="0" applyNumberFormat="1" applyBorder="1" applyAlignment="1">
      <alignment horizontal="center" vertical="center" wrapText="1"/>
    </xf>
    <xf numFmtId="3" fontId="3" fillId="0" borderId="15" xfId="0" applyNumberFormat="1" applyFont="1" applyBorder="1" applyAlignment="1">
      <alignment horizontal="center" vertical="center" wrapText="1"/>
    </xf>
    <xf numFmtId="0" fontId="0" fillId="0" borderId="39" xfId="0" applyBorder="1" applyAlignment="1">
      <alignment horizontal="center"/>
    </xf>
    <xf numFmtId="0" fontId="0" fillId="0" borderId="15" xfId="0" applyBorder="1" applyAlignment="1">
      <alignment horizontal="center"/>
    </xf>
    <xf numFmtId="3" fontId="0" fillId="0" borderId="40" xfId="0" applyNumberFormat="1" applyBorder="1" applyAlignment="1">
      <alignment horizontal="center"/>
    </xf>
    <xf numFmtId="3" fontId="0" fillId="0" borderId="0" xfId="0" applyNumberFormat="1" applyBorder="1" applyAlignment="1">
      <alignment horizontal="center"/>
    </xf>
    <xf numFmtId="2" fontId="0" fillId="0" borderId="3" xfId="0" applyNumberFormat="1" applyBorder="1" applyAlignment="1">
      <alignment horizontal="center"/>
    </xf>
    <xf numFmtId="2" fontId="0" fillId="0" borderId="8" xfId="0" applyNumberFormat="1" applyBorder="1" applyAlignment="1">
      <alignment horizontal="center"/>
    </xf>
    <xf numFmtId="2" fontId="0" fillId="0" borderId="43" xfId="0" applyNumberFormat="1" applyBorder="1" applyAlignment="1">
      <alignment horizontal="center"/>
    </xf>
    <xf numFmtId="2" fontId="3" fillId="0" borderId="15" xfId="0" applyNumberFormat="1" applyFont="1" applyBorder="1" applyAlignment="1">
      <alignment horizontal="center"/>
    </xf>
    <xf numFmtId="0" fontId="3" fillId="0" borderId="12" xfId="0" applyFont="1" applyFill="1" applyBorder="1" applyAlignment="1">
      <alignment horizontal="center" vertical="center"/>
    </xf>
    <xf numFmtId="0" fontId="3" fillId="0" borderId="11" xfId="0" applyFont="1" applyFill="1" applyBorder="1" applyAlignment="1">
      <alignment horizontal="center" vertical="center"/>
    </xf>
    <xf numFmtId="0" fontId="0" fillId="0" borderId="20" xfId="0" applyBorder="1" applyAlignment="1">
      <alignment horizontal="center" vertical="center"/>
    </xf>
    <xf numFmtId="4" fontId="0" fillId="0" borderId="2" xfId="0" applyNumberFormat="1" applyBorder="1" applyAlignment="1">
      <alignment horizontal="center" vertical="center"/>
    </xf>
    <xf numFmtId="4" fontId="0" fillId="0" borderId="4" xfId="0" applyNumberFormat="1" applyBorder="1" applyAlignment="1">
      <alignment horizontal="center" vertical="center"/>
    </xf>
    <xf numFmtId="4" fontId="0" fillId="0" borderId="5" xfId="0" applyNumberFormat="1" applyBorder="1" applyAlignment="1">
      <alignment horizontal="center" vertical="center"/>
    </xf>
    <xf numFmtId="4" fontId="8" fillId="0" borderId="12" xfId="0" applyNumberFormat="1" applyFont="1" applyBorder="1" applyAlignment="1">
      <alignment horizontal="center"/>
    </xf>
    <xf numFmtId="3" fontId="0" fillId="0" borderId="15" xfId="0" applyNumberFormat="1" applyBorder="1" applyAlignment="1">
      <alignment horizontal="center" vertical="center"/>
    </xf>
    <xf numFmtId="0" fontId="3" fillId="0" borderId="15" xfId="0" applyFont="1" applyBorder="1" applyAlignment="1">
      <alignment horizontal="center" vertical="center"/>
    </xf>
    <xf numFmtId="0" fontId="23" fillId="0" borderId="0" xfId="0" applyFont="1"/>
    <xf numFmtId="3" fontId="0" fillId="0" borderId="12" xfId="0" applyNumberFormat="1" applyBorder="1" applyAlignment="1">
      <alignment horizontal="center" vertical="center"/>
    </xf>
    <xf numFmtId="3" fontId="0" fillId="0" borderId="0" xfId="0" applyNumberFormat="1" applyAlignment="1">
      <alignment horizontal="center" vertical="center" wrapText="1"/>
    </xf>
    <xf numFmtId="3" fontId="2" fillId="0" borderId="5" xfId="0" applyNumberFormat="1" applyFont="1" applyBorder="1" applyAlignment="1">
      <alignment horizontal="center"/>
    </xf>
    <xf numFmtId="0" fontId="0" fillId="0" borderId="39" xfId="0" applyBorder="1" applyAlignment="1">
      <alignment horizontal="center" vertical="center"/>
    </xf>
    <xf numFmtId="0" fontId="0" fillId="0" borderId="44" xfId="0" applyBorder="1" applyAlignment="1">
      <alignment horizontal="center"/>
    </xf>
    <xf numFmtId="0" fontId="1" fillId="0" borderId="8" xfId="0" applyFont="1" applyFill="1" applyBorder="1" applyAlignment="1">
      <alignment horizontal="center"/>
    </xf>
    <xf numFmtId="0" fontId="22" fillId="0" borderId="15" xfId="0" applyFont="1" applyBorder="1" applyAlignment="1">
      <alignment horizontal="center"/>
    </xf>
    <xf numFmtId="3" fontId="1" fillId="0" borderId="8" xfId="0" applyNumberFormat="1" applyFont="1" applyFill="1" applyBorder="1" applyAlignment="1">
      <alignment horizontal="center"/>
    </xf>
    <xf numFmtId="3" fontId="22" fillId="0" borderId="15" xfId="0" applyNumberFormat="1" applyFont="1" applyBorder="1" applyAlignment="1">
      <alignment horizontal="center"/>
    </xf>
    <xf numFmtId="0" fontId="0" fillId="0" borderId="3" xfId="0" applyBorder="1" applyAlignment="1">
      <alignment horizontal="center" vertical="center"/>
    </xf>
    <xf numFmtId="0" fontId="0" fillId="0" borderId="8" xfId="0" applyBorder="1" applyAlignment="1">
      <alignment horizontal="center" vertical="center"/>
    </xf>
    <xf numFmtId="3" fontId="0" fillId="0" borderId="8" xfId="0" applyNumberFormat="1" applyBorder="1" applyAlignment="1">
      <alignment horizontal="center" vertical="center"/>
    </xf>
    <xf numFmtId="3" fontId="0" fillId="0" borderId="44" xfId="0" applyNumberFormat="1" applyBorder="1" applyAlignment="1">
      <alignment horizontal="center"/>
    </xf>
    <xf numFmtId="3" fontId="0" fillId="0" borderId="45" xfId="0" applyNumberFormat="1" applyBorder="1" applyAlignment="1">
      <alignment horizontal="center"/>
    </xf>
    <xf numFmtId="0" fontId="1" fillId="0" borderId="8" xfId="0" applyFont="1" applyBorder="1" applyAlignment="1">
      <alignment horizontal="center"/>
    </xf>
    <xf numFmtId="0" fontId="1" fillId="0" borderId="15" xfId="0" applyFont="1" applyBorder="1" applyAlignment="1">
      <alignment horizontal="center"/>
    </xf>
    <xf numFmtId="3" fontId="1" fillId="0" borderId="3" xfId="0" applyNumberFormat="1" applyFont="1" applyBorder="1" applyAlignment="1">
      <alignment horizontal="center"/>
    </xf>
    <xf numFmtId="3" fontId="1" fillId="0" borderId="8" xfId="0" applyNumberFormat="1" applyFont="1" applyBorder="1" applyAlignment="1">
      <alignment horizontal="center"/>
    </xf>
    <xf numFmtId="3" fontId="1" fillId="0" borderId="15" xfId="0" applyNumberFormat="1" applyFont="1" applyBorder="1" applyAlignment="1">
      <alignment horizontal="center"/>
    </xf>
    <xf numFmtId="0" fontId="18" fillId="0" borderId="40" xfId="0" applyFont="1" applyFill="1" applyBorder="1" applyAlignment="1">
      <alignment horizontal="center"/>
    </xf>
    <xf numFmtId="0" fontId="18" fillId="0" borderId="41" xfId="0" applyFont="1" applyFill="1" applyBorder="1" applyAlignment="1">
      <alignment horizontal="center"/>
    </xf>
    <xf numFmtId="0" fontId="3" fillId="0" borderId="15" xfId="0" applyFont="1" applyFill="1" applyBorder="1" applyAlignment="1">
      <alignment horizontal="center" vertical="center"/>
    </xf>
    <xf numFmtId="0" fontId="0" fillId="0" borderId="42" xfId="0" applyBorder="1" applyAlignment="1">
      <alignment horizontal="center" vertical="center"/>
    </xf>
    <xf numFmtId="4" fontId="0" fillId="0" borderId="3" xfId="0" applyNumberFormat="1" applyBorder="1" applyAlignment="1">
      <alignment horizontal="center" vertical="center"/>
    </xf>
    <xf numFmtId="4" fontId="0" fillId="0" borderId="8" xfId="0" applyNumberFormat="1" applyBorder="1" applyAlignment="1">
      <alignment horizontal="center" vertical="center"/>
    </xf>
    <xf numFmtId="4" fontId="0" fillId="0" borderId="39" xfId="0" applyNumberFormat="1" applyBorder="1" applyAlignment="1">
      <alignment horizontal="center" vertical="center"/>
    </xf>
    <xf numFmtId="0" fontId="3" fillId="0" borderId="15" xfId="0" applyNumberFormat="1" applyFont="1" applyFill="1" applyBorder="1" applyAlignment="1">
      <alignment horizontal="center" vertical="center" wrapText="1"/>
    </xf>
    <xf numFmtId="3" fontId="18" fillId="2" borderId="23" xfId="0" applyNumberFormat="1" applyFont="1" applyFill="1" applyBorder="1" applyAlignment="1">
      <alignment horizontal="center"/>
    </xf>
    <xf numFmtId="0" fontId="3" fillId="0" borderId="4" xfId="0" applyFont="1" applyBorder="1" applyAlignment="1">
      <alignment horizontal="center"/>
    </xf>
    <xf numFmtId="0" fontId="3" fillId="0" borderId="8" xfId="0" applyFont="1" applyBorder="1" applyAlignment="1">
      <alignment horizontal="center"/>
    </xf>
    <xf numFmtId="0" fontId="3" fillId="0" borderId="0" xfId="0" applyFont="1" applyBorder="1" applyAlignment="1">
      <alignment horizontal="center"/>
    </xf>
    <xf numFmtId="0" fontId="18" fillId="0" borderId="3" xfId="0" applyFont="1" applyFill="1" applyBorder="1" applyAlignment="1">
      <alignment horizontal="center"/>
    </xf>
    <xf numFmtId="0" fontId="18" fillId="0" borderId="39" xfId="0" applyFont="1" applyFill="1" applyBorder="1" applyAlignment="1">
      <alignment horizontal="center"/>
    </xf>
    <xf numFmtId="0" fontId="0" fillId="0" borderId="3" xfId="0" quotePrefix="1" applyBorder="1" applyAlignment="1">
      <alignment horizontal="center"/>
    </xf>
    <xf numFmtId="0" fontId="3" fillId="0" borderId="46" xfId="0" applyFont="1" applyBorder="1" applyAlignment="1">
      <alignment horizontal="center"/>
    </xf>
    <xf numFmtId="0" fontId="3" fillId="0" borderId="46" xfId="0" applyFont="1" applyFill="1" applyBorder="1" applyAlignment="1">
      <alignment horizontal="center"/>
    </xf>
    <xf numFmtId="3" fontId="0" fillId="0" borderId="0" xfId="0" quotePrefix="1" applyNumberFormat="1" applyBorder="1" applyAlignment="1">
      <alignment horizontal="center"/>
    </xf>
    <xf numFmtId="3" fontId="3" fillId="0" borderId="47" xfId="0" applyNumberFormat="1" applyFont="1" applyBorder="1" applyAlignment="1">
      <alignment horizontal="center"/>
    </xf>
    <xf numFmtId="0" fontId="0" fillId="0" borderId="10" xfId="0" applyBorder="1" applyAlignment="1">
      <alignment horizontal="center"/>
    </xf>
    <xf numFmtId="0" fontId="0" fillId="0" borderId="13" xfId="0" applyBorder="1" applyAlignment="1">
      <alignment horizontal="center"/>
    </xf>
    <xf numFmtId="3" fontId="14" fillId="0" borderId="23" xfId="0" applyNumberFormat="1" applyFont="1" applyBorder="1" applyAlignment="1">
      <alignment horizontal="center" vertical="top" wrapText="1"/>
    </xf>
    <xf numFmtId="3" fontId="14" fillId="0" borderId="23" xfId="0" applyNumberFormat="1" applyFont="1" applyBorder="1" applyAlignment="1">
      <alignment horizontal="center" wrapText="1"/>
    </xf>
    <xf numFmtId="0" fontId="14" fillId="0" borderId="23" xfId="0" applyFont="1" applyBorder="1" applyAlignment="1">
      <alignment horizontal="center" vertical="top" wrapText="1"/>
    </xf>
    <xf numFmtId="0" fontId="0" fillId="0" borderId="0" xfId="0" applyNumberFormat="1" applyAlignment="1">
      <alignment horizontal="center"/>
    </xf>
    <xf numFmtId="0" fontId="3" fillId="0" borderId="0" xfId="0" applyFont="1" applyAlignment="1"/>
    <xf numFmtId="3" fontId="0" fillId="0" borderId="0" xfId="0" applyNumberFormat="1" applyAlignment="1">
      <alignment horizontal="center"/>
    </xf>
    <xf numFmtId="0" fontId="18" fillId="0" borderId="0" xfId="0" applyFont="1"/>
    <xf numFmtId="0" fontId="18" fillId="0" borderId="0" xfId="0" applyFont="1" applyAlignment="1">
      <alignment wrapText="1"/>
    </xf>
    <xf numFmtId="3" fontId="0" fillId="0" borderId="14" xfId="0" applyNumberFormat="1" applyBorder="1" applyAlignment="1">
      <alignment horizontal="center"/>
    </xf>
    <xf numFmtId="0" fontId="22" fillId="0" borderId="12" xfId="0" applyFont="1" applyBorder="1" applyAlignment="1">
      <alignment horizontal="center" wrapText="1"/>
    </xf>
    <xf numFmtId="3" fontId="22" fillId="0" borderId="12" xfId="0" applyNumberFormat="1" applyFont="1" applyBorder="1" applyAlignment="1">
      <alignment horizontal="center"/>
    </xf>
    <xf numFmtId="1" fontId="22" fillId="0" borderId="15" xfId="0" applyNumberFormat="1" applyFont="1" applyBorder="1" applyAlignment="1">
      <alignment horizontal="center"/>
    </xf>
    <xf numFmtId="0" fontId="14" fillId="0" borderId="23" xfId="0" applyFont="1" applyBorder="1" applyAlignment="1">
      <alignment horizontal="center" wrapText="1"/>
    </xf>
    <xf numFmtId="0" fontId="17" fillId="0" borderId="23" xfId="0" applyFont="1" applyBorder="1" applyAlignment="1">
      <alignment horizontal="center" wrapText="1"/>
    </xf>
    <xf numFmtId="0" fontId="18" fillId="0" borderId="23" xfId="0" applyFont="1" applyBorder="1" applyAlignment="1">
      <alignment horizontal="center" vertical="top" wrapText="1"/>
    </xf>
    <xf numFmtId="0" fontId="18" fillId="0" borderId="23" xfId="0" applyFont="1" applyBorder="1" applyAlignment="1">
      <alignment horizontal="center" wrapText="1"/>
    </xf>
    <xf numFmtId="3" fontId="18" fillId="0" borderId="23" xfId="0" applyNumberFormat="1" applyFont="1" applyBorder="1" applyAlignment="1">
      <alignment horizontal="center" vertical="top" wrapText="1"/>
    </xf>
    <xf numFmtId="3" fontId="18" fillId="0" borderId="23" xfId="0" applyNumberFormat="1" applyFont="1" applyBorder="1" applyAlignment="1">
      <alignment horizontal="center" wrapText="1"/>
    </xf>
    <xf numFmtId="0" fontId="18" fillId="0" borderId="48" xfId="0" applyFont="1" applyBorder="1" applyAlignment="1">
      <alignment wrapText="1"/>
    </xf>
    <xf numFmtId="3" fontId="18" fillId="0" borderId="23" xfId="0" applyNumberFormat="1" applyFont="1" applyBorder="1" applyAlignment="1">
      <alignment horizontal="center" vertical="center" wrapText="1"/>
    </xf>
    <xf numFmtId="0" fontId="14" fillId="0" borderId="35" xfId="0" applyFont="1" applyBorder="1" applyAlignment="1">
      <alignment wrapText="1"/>
    </xf>
    <xf numFmtId="0" fontId="14" fillId="0" borderId="36" xfId="0" applyFont="1" applyBorder="1" applyAlignment="1">
      <alignment wrapText="1"/>
    </xf>
    <xf numFmtId="0" fontId="14" fillId="0" borderId="49" xfId="0" applyFont="1" applyBorder="1" applyAlignment="1">
      <alignment wrapText="1"/>
    </xf>
    <xf numFmtId="0" fontId="15" fillId="0" borderId="49" xfId="0" applyFont="1" applyBorder="1" applyAlignment="1">
      <alignment wrapText="1"/>
    </xf>
    <xf numFmtId="0" fontId="15" fillId="0" borderId="50" xfId="0" applyFont="1" applyBorder="1" applyAlignment="1">
      <alignment wrapText="1"/>
    </xf>
    <xf numFmtId="0" fontId="15" fillId="0" borderId="51" xfId="0" applyFont="1" applyBorder="1" applyAlignment="1">
      <alignment wrapText="1"/>
    </xf>
    <xf numFmtId="0" fontId="18" fillId="0" borderId="52" xfId="0" applyFont="1" applyBorder="1" applyAlignment="1">
      <alignment horizontal="center" vertical="top" wrapText="1"/>
    </xf>
    <xf numFmtId="3" fontId="18" fillId="0" borderId="52" xfId="0" applyNumberFormat="1" applyFont="1" applyBorder="1" applyAlignment="1">
      <alignment horizontal="center" vertical="top" wrapText="1"/>
    </xf>
    <xf numFmtId="0" fontId="19" fillId="0" borderId="22" xfId="0" applyFont="1" applyBorder="1" applyAlignment="1">
      <alignment wrapText="1"/>
    </xf>
    <xf numFmtId="0" fontId="18" fillId="0" borderId="22" xfId="0" applyFont="1" applyBorder="1" applyAlignment="1">
      <alignment wrapText="1"/>
    </xf>
    <xf numFmtId="0" fontId="18" fillId="0" borderId="53" xfId="0" applyFont="1" applyBorder="1" applyAlignment="1">
      <alignment wrapText="1"/>
    </xf>
    <xf numFmtId="0" fontId="16" fillId="0" borderId="27" xfId="0" applyFont="1" applyBorder="1" applyAlignment="1">
      <alignment wrapText="1"/>
    </xf>
    <xf numFmtId="0" fontId="18" fillId="0" borderId="52" xfId="0" applyFont="1" applyBorder="1" applyAlignment="1">
      <alignment wrapText="1"/>
    </xf>
    <xf numFmtId="0" fontId="16" fillId="0" borderId="25" xfId="0" applyFont="1" applyBorder="1" applyAlignment="1">
      <alignment wrapText="1"/>
    </xf>
    <xf numFmtId="0" fontId="16" fillId="0" borderId="28" xfId="0" applyFont="1" applyBorder="1" applyAlignment="1">
      <alignment wrapText="1"/>
    </xf>
    <xf numFmtId="0" fontId="18" fillId="0" borderId="52" xfId="0" applyFont="1" applyBorder="1" applyAlignment="1">
      <alignment horizontal="left" vertical="center" wrapText="1"/>
    </xf>
    <xf numFmtId="0" fontId="18" fillId="0" borderId="16" xfId="0" applyFont="1" applyBorder="1" applyAlignment="1">
      <alignment horizontal="center" vertical="top" wrapText="1"/>
    </xf>
    <xf numFmtId="0" fontId="18" fillId="0" borderId="17" xfId="0" applyFont="1" applyBorder="1" applyAlignment="1">
      <alignment horizontal="center" wrapText="1"/>
    </xf>
    <xf numFmtId="0" fontId="18" fillId="0" borderId="17" xfId="0" applyFont="1" applyBorder="1" applyAlignment="1">
      <alignment horizontal="center" vertical="top" wrapText="1"/>
    </xf>
    <xf numFmtId="3" fontId="18" fillId="0" borderId="17" xfId="0" applyNumberFormat="1" applyFont="1" applyBorder="1" applyAlignment="1">
      <alignment horizontal="center" vertical="top" wrapText="1"/>
    </xf>
    <xf numFmtId="3" fontId="3" fillId="0" borderId="6" xfId="0" applyNumberFormat="1" applyFont="1" applyBorder="1" applyAlignment="1">
      <alignment horizontal="center" vertical="top" wrapText="1"/>
    </xf>
    <xf numFmtId="3" fontId="3" fillId="0" borderId="12" xfId="0" applyNumberFormat="1" applyFont="1" applyBorder="1" applyAlignment="1">
      <alignment horizontal="center" vertical="center" wrapText="1"/>
    </xf>
    <xf numFmtId="3" fontId="3" fillId="0" borderId="12" xfId="0" applyNumberFormat="1" applyFont="1" applyBorder="1" applyAlignment="1">
      <alignment horizontal="center" vertical="top" wrapText="1"/>
    </xf>
    <xf numFmtId="0" fontId="22" fillId="0" borderId="15" xfId="0" applyFont="1" applyBorder="1" applyAlignment="1">
      <alignment horizontal="center" wrapText="1"/>
    </xf>
    <xf numFmtId="3" fontId="3" fillId="0" borderId="15" xfId="0" applyNumberFormat="1" applyFont="1" applyBorder="1" applyAlignment="1">
      <alignment horizontal="center" wrapText="1"/>
    </xf>
    <xf numFmtId="0" fontId="0" fillId="0" borderId="42" xfId="0" applyBorder="1" applyAlignment="1">
      <alignment horizontal="center"/>
    </xf>
    <xf numFmtId="2" fontId="3" fillId="0" borderId="21" xfId="0" applyNumberFormat="1" applyFont="1" applyBorder="1" applyAlignment="1">
      <alignment horizontal="center"/>
    </xf>
    <xf numFmtId="0" fontId="2" fillId="0" borderId="39" xfId="0" applyFont="1" applyBorder="1" applyAlignment="1">
      <alignment horizontal="center"/>
    </xf>
    <xf numFmtId="0" fontId="22" fillId="0" borderId="46" xfId="0" applyFont="1" applyBorder="1" applyAlignment="1">
      <alignment horizontal="center" wrapText="1"/>
    </xf>
    <xf numFmtId="0" fontId="3" fillId="0" borderId="0" xfId="0" applyFont="1" applyFill="1" applyBorder="1"/>
    <xf numFmtId="0" fontId="0" fillId="0" borderId="0" xfId="0" applyAlignment="1">
      <alignment horizontal="right"/>
    </xf>
    <xf numFmtId="0" fontId="1" fillId="0" borderId="39" xfId="0" applyFont="1" applyBorder="1" applyAlignment="1">
      <alignment horizontal="center"/>
    </xf>
    <xf numFmtId="0" fontId="24" fillId="0" borderId="0" xfId="0" applyFont="1" applyAlignment="1">
      <alignment wrapText="1"/>
    </xf>
    <xf numFmtId="0" fontId="22" fillId="0" borderId="15" xfId="0" applyNumberFormat="1" applyFont="1" applyBorder="1" applyAlignment="1">
      <alignment horizontal="center" vertical="center"/>
    </xf>
    <xf numFmtId="0" fontId="0" fillId="0" borderId="3" xfId="0" applyNumberFormat="1" applyBorder="1" applyAlignment="1">
      <alignment horizontal="center" vertical="center"/>
    </xf>
    <xf numFmtId="0" fontId="0" fillId="0" borderId="8" xfId="0" applyNumberFormat="1" applyBorder="1" applyAlignment="1">
      <alignment horizontal="center" vertical="center"/>
    </xf>
    <xf numFmtId="3" fontId="3" fillId="0" borderId="15" xfId="0" applyNumberFormat="1" applyFont="1" applyBorder="1" applyAlignment="1">
      <alignment horizontal="center" vertical="center"/>
    </xf>
    <xf numFmtId="0" fontId="0" fillId="0" borderId="0" xfId="0" applyNumberFormat="1" applyAlignment="1">
      <alignment horizontal="center" vertical="center"/>
    </xf>
    <xf numFmtId="0" fontId="9" fillId="0" borderId="0" xfId="0" applyFont="1" applyAlignment="1">
      <alignment horizontal="center" vertical="center"/>
    </xf>
    <xf numFmtId="0" fontId="26" fillId="0" borderId="8" xfId="0" applyFont="1" applyBorder="1" applyAlignment="1">
      <alignment horizontal="center"/>
    </xf>
    <xf numFmtId="3" fontId="18" fillId="0" borderId="8" xfId="0" applyNumberFormat="1" applyFont="1" applyBorder="1" applyAlignment="1">
      <alignment horizontal="center" vertical="center" wrapText="1"/>
    </xf>
    <xf numFmtId="3" fontId="0" fillId="0" borderId="39" xfId="0" applyNumberFormat="1" applyBorder="1" applyAlignment="1">
      <alignment horizontal="center" vertical="center"/>
    </xf>
    <xf numFmtId="0" fontId="8" fillId="0" borderId="15" xfId="0" applyFont="1" applyBorder="1" applyAlignment="1">
      <alignment horizontal="center" vertical="center"/>
    </xf>
    <xf numFmtId="0" fontId="9" fillId="0" borderId="8" xfId="0" applyFont="1" applyBorder="1" applyAlignment="1">
      <alignment horizontal="center" vertical="center"/>
    </xf>
    <xf numFmtId="0" fontId="9" fillId="0" borderId="3" xfId="0" applyFont="1" applyBorder="1" applyAlignment="1">
      <alignment horizontal="center" vertical="center"/>
    </xf>
    <xf numFmtId="0" fontId="9" fillId="0" borderId="39" xfId="0" applyFont="1" applyBorder="1" applyAlignment="1">
      <alignment horizontal="center" vertical="center"/>
    </xf>
    <xf numFmtId="3" fontId="8" fillId="0" borderId="15" xfId="0" applyNumberFormat="1" applyFont="1" applyBorder="1" applyAlignment="1">
      <alignment horizontal="center" vertical="center"/>
    </xf>
    <xf numFmtId="3" fontId="3" fillId="0" borderId="15" xfId="0" applyNumberFormat="1" applyFont="1" applyBorder="1" applyAlignment="1">
      <alignment horizontal="center" vertical="top" wrapText="1"/>
    </xf>
    <xf numFmtId="3" fontId="3" fillId="0" borderId="15" xfId="0" quotePrefix="1" applyNumberFormat="1" applyFont="1" applyBorder="1" applyAlignment="1">
      <alignment horizontal="center" vertical="center" wrapText="1"/>
    </xf>
    <xf numFmtId="0" fontId="27" fillId="0" borderId="7" xfId="0" applyFont="1" applyBorder="1"/>
    <xf numFmtId="0" fontId="27" fillId="0" borderId="46" xfId="0" applyFont="1" applyBorder="1"/>
    <xf numFmtId="3" fontId="2" fillId="0" borderId="23" xfId="0" applyNumberFormat="1" applyFont="1" applyBorder="1" applyAlignment="1">
      <alignment horizontal="center"/>
    </xf>
    <xf numFmtId="0" fontId="2" fillId="0" borderId="21" xfId="0" applyFont="1" applyBorder="1"/>
    <xf numFmtId="0" fontId="2" fillId="0" borderId="38" xfId="0" applyFont="1" applyBorder="1" applyAlignment="1">
      <alignment horizontal="center"/>
    </xf>
    <xf numFmtId="3" fontId="2" fillId="0" borderId="0" xfId="0" applyNumberFormat="1" applyFont="1" applyAlignment="1">
      <alignment horizontal="center"/>
    </xf>
    <xf numFmtId="0" fontId="6" fillId="0" borderId="6" xfId="0" applyFont="1" applyBorder="1" applyAlignment="1">
      <alignment horizontal="center"/>
    </xf>
    <xf numFmtId="3" fontId="3" fillId="0" borderId="39" xfId="0" applyNumberFormat="1" applyFont="1" applyBorder="1" applyAlignment="1">
      <alignment horizontal="center"/>
    </xf>
    <xf numFmtId="1" fontId="28" fillId="0" borderId="0" xfId="0" applyNumberFormat="1" applyFont="1" applyFill="1" applyBorder="1" applyAlignment="1">
      <alignment horizontal="center" vertical="center" wrapText="1"/>
    </xf>
    <xf numFmtId="3" fontId="0" fillId="0" borderId="23" xfId="0" applyNumberFormat="1" applyBorder="1" applyAlignment="1">
      <alignment horizontal="center" vertical="center"/>
    </xf>
    <xf numFmtId="2" fontId="0" fillId="0" borderId="23" xfId="0" applyNumberFormat="1" applyBorder="1" applyAlignment="1">
      <alignment horizontal="center"/>
    </xf>
    <xf numFmtId="2" fontId="0" fillId="0" borderId="12" xfId="0" applyNumberFormat="1" applyBorder="1" applyAlignment="1">
      <alignment horizontal="center"/>
    </xf>
    <xf numFmtId="0" fontId="3" fillId="0" borderId="19" xfId="0" applyFont="1" applyBorder="1" applyAlignment="1">
      <alignment horizontal="left"/>
    </xf>
    <xf numFmtId="0" fontId="3" fillId="0" borderId="52" xfId="0" applyFont="1" applyBorder="1" applyAlignment="1">
      <alignment horizontal="left"/>
    </xf>
    <xf numFmtId="0" fontId="3" fillId="0" borderId="52" xfId="0" applyFont="1" applyBorder="1"/>
    <xf numFmtId="0" fontId="3" fillId="0" borderId="0" xfId="0" applyFont="1" applyFill="1" applyBorder="1" applyAlignment="1">
      <alignment horizontal="center"/>
    </xf>
    <xf numFmtId="3" fontId="3" fillId="0" borderId="0" xfId="0" applyNumberFormat="1" applyFont="1" applyBorder="1" applyAlignment="1">
      <alignment horizontal="center"/>
    </xf>
    <xf numFmtId="3" fontId="3" fillId="0" borderId="0" xfId="0" applyNumberFormat="1" applyFont="1" applyBorder="1" applyAlignment="1">
      <alignment horizontal="center" vertical="center" wrapText="1"/>
    </xf>
    <xf numFmtId="3" fontId="3" fillId="0" borderId="0" xfId="0" quotePrefix="1" applyNumberFormat="1" applyFont="1" applyBorder="1" applyAlignment="1">
      <alignment horizontal="center" vertical="center" wrapText="1"/>
    </xf>
    <xf numFmtId="3" fontId="3" fillId="0" borderId="0" xfId="0" applyNumberFormat="1" applyFont="1" applyFill="1" applyBorder="1" applyAlignment="1">
      <alignment horizontal="center" vertical="center" wrapText="1"/>
    </xf>
    <xf numFmtId="0" fontId="0" fillId="0" borderId="0" xfId="0" applyBorder="1" applyAlignment="1">
      <alignment horizontal="left"/>
    </xf>
    <xf numFmtId="0" fontId="3" fillId="0" borderId="0" xfId="0" applyFont="1" applyBorder="1" applyAlignment="1">
      <alignment horizontal="left"/>
    </xf>
    <xf numFmtId="10" fontId="0" fillId="0" borderId="0" xfId="0" applyNumberFormat="1" applyBorder="1" applyAlignment="1">
      <alignment horizontal="center"/>
    </xf>
    <xf numFmtId="3" fontId="3" fillId="0" borderId="15" xfId="0" applyNumberFormat="1" applyFont="1" applyFill="1" applyBorder="1" applyAlignment="1">
      <alignment horizontal="center" vertical="center" wrapText="1"/>
    </xf>
    <xf numFmtId="0" fontId="0" fillId="0" borderId="39" xfId="0" quotePrefix="1" applyBorder="1" applyAlignment="1">
      <alignment horizontal="center"/>
    </xf>
    <xf numFmtId="2" fontId="0" fillId="0" borderId="3" xfId="0" applyNumberFormat="1" applyFill="1" applyBorder="1" applyAlignment="1">
      <alignment horizontal="center"/>
    </xf>
    <xf numFmtId="2" fontId="0" fillId="0" borderId="39" xfId="0" applyNumberFormat="1" applyFill="1" applyBorder="1" applyAlignment="1">
      <alignment horizontal="center"/>
    </xf>
    <xf numFmtId="2" fontId="0" fillId="0" borderId="39" xfId="0" quotePrefix="1" applyNumberFormat="1" applyFill="1" applyBorder="1" applyAlignment="1">
      <alignment horizontal="center"/>
    </xf>
    <xf numFmtId="2" fontId="0" fillId="0" borderId="8" xfId="0" applyNumberFormat="1" applyFill="1" applyBorder="1" applyAlignment="1">
      <alignment horizontal="center"/>
    </xf>
    <xf numFmtId="1" fontId="0" fillId="0" borderId="8" xfId="0" applyNumberFormat="1" applyFill="1" applyBorder="1" applyAlignment="1">
      <alignment horizontal="center"/>
    </xf>
    <xf numFmtId="3" fontId="1" fillId="0" borderId="3" xfId="0" applyNumberFormat="1" applyFont="1" applyFill="1" applyBorder="1" applyAlignment="1">
      <alignment horizontal="center"/>
    </xf>
    <xf numFmtId="3" fontId="1" fillId="0" borderId="39" xfId="0" applyNumberFormat="1" applyFont="1" applyFill="1" applyBorder="1" applyAlignment="1">
      <alignment horizontal="center"/>
    </xf>
    <xf numFmtId="0" fontId="22" fillId="0" borderId="11" xfId="0" applyFont="1" applyFill="1" applyBorder="1" applyAlignment="1">
      <alignment horizontal="center" wrapText="1"/>
    </xf>
    <xf numFmtId="0" fontId="22" fillId="0" borderId="11" xfId="0" applyFont="1" applyFill="1" applyBorder="1" applyAlignment="1">
      <alignment horizontal="center"/>
    </xf>
    <xf numFmtId="2" fontId="0" fillId="0" borderId="42" xfId="0" applyNumberFormat="1" applyBorder="1" applyAlignment="1">
      <alignment horizontal="center"/>
    </xf>
    <xf numFmtId="0" fontId="3" fillId="0" borderId="17" xfId="0" applyFont="1" applyBorder="1" applyAlignment="1">
      <alignment horizontal="center"/>
    </xf>
    <xf numFmtId="0" fontId="3" fillId="0" borderId="13" xfId="0" applyFont="1" applyBorder="1" applyAlignment="1">
      <alignment horizontal="center"/>
    </xf>
    <xf numFmtId="10" fontId="0" fillId="0" borderId="0" xfId="0" applyNumberFormat="1"/>
    <xf numFmtId="10" fontId="30" fillId="0" borderId="0" xfId="0" applyNumberFormat="1" applyFont="1"/>
    <xf numFmtId="10" fontId="30" fillId="3" borderId="0" xfId="0" applyNumberFormat="1" applyFont="1" applyFill="1"/>
    <xf numFmtId="0" fontId="1" fillId="0" borderId="4" xfId="0" applyFont="1" applyBorder="1" applyAlignment="1">
      <alignment horizontal="center"/>
    </xf>
    <xf numFmtId="0" fontId="0" fillId="0" borderId="11" xfId="0" applyBorder="1" applyAlignment="1">
      <alignment horizontal="center"/>
    </xf>
    <xf numFmtId="3" fontId="0" fillId="0" borderId="5" xfId="0" quotePrefix="1" applyNumberFormat="1" applyBorder="1" applyAlignment="1">
      <alignment horizontal="center"/>
    </xf>
    <xf numFmtId="2" fontId="0" fillId="0" borderId="0" xfId="0" applyNumberFormat="1" applyAlignment="1">
      <alignment horizontal="center"/>
    </xf>
    <xf numFmtId="1" fontId="3" fillId="0" borderId="11" xfId="0" applyNumberFormat="1" applyFont="1" applyFill="1" applyBorder="1" applyAlignment="1">
      <alignment horizontal="center"/>
    </xf>
    <xf numFmtId="1" fontId="0" fillId="0" borderId="13" xfId="0" applyNumberFormat="1" applyBorder="1" applyAlignment="1">
      <alignment horizontal="center"/>
    </xf>
    <xf numFmtId="1" fontId="0" fillId="0" borderId="14" xfId="0" applyNumberFormat="1" applyBorder="1" applyAlignment="1">
      <alignment horizontal="center"/>
    </xf>
    <xf numFmtId="3" fontId="3" fillId="0" borderId="15" xfId="0" applyNumberFormat="1" applyFont="1" applyFill="1" applyBorder="1" applyAlignment="1">
      <alignment horizontal="center"/>
    </xf>
    <xf numFmtId="1" fontId="0" fillId="0" borderId="0" xfId="0" applyNumberFormat="1" applyFont="1" applyFill="1" applyBorder="1" applyAlignment="1">
      <alignment horizontal="center" vertical="center"/>
    </xf>
    <xf numFmtId="0" fontId="3" fillId="0" borderId="9" xfId="0" applyFont="1" applyBorder="1" applyAlignment="1">
      <alignment horizontal="left"/>
    </xf>
    <xf numFmtId="2" fontId="0" fillId="0" borderId="5" xfId="0" quotePrefix="1" applyNumberFormat="1" applyBorder="1" applyAlignment="1">
      <alignment horizontal="center"/>
    </xf>
    <xf numFmtId="2" fontId="0" fillId="0" borderId="5" xfId="0" applyNumberFormat="1" applyBorder="1" applyAlignment="1">
      <alignment horizontal="center"/>
    </xf>
    <xf numFmtId="2" fontId="0" fillId="0" borderId="39" xfId="0" applyNumberFormat="1" applyBorder="1" applyAlignment="1">
      <alignment horizontal="center"/>
    </xf>
    <xf numFmtId="3" fontId="14" fillId="0" borderId="20" xfId="0" applyNumberFormat="1" applyFont="1" applyBorder="1" applyAlignment="1">
      <alignment horizontal="center" wrapText="1"/>
    </xf>
    <xf numFmtId="3" fontId="14" fillId="0" borderId="20" xfId="0" applyNumberFormat="1" applyFont="1" applyBorder="1" applyAlignment="1">
      <alignment horizontal="center" vertical="top" wrapText="1"/>
    </xf>
    <xf numFmtId="0" fontId="14" fillId="0" borderId="20" xfId="0" applyFont="1" applyBorder="1" applyAlignment="1">
      <alignment horizontal="center" vertical="top" wrapText="1"/>
    </xf>
    <xf numFmtId="0" fontId="0" fillId="0" borderId="20" xfId="0" applyBorder="1" applyAlignment="1">
      <alignment horizontal="center"/>
    </xf>
    <xf numFmtId="0" fontId="3" fillId="0" borderId="12" xfId="0" applyNumberFormat="1" applyFont="1" applyFill="1" applyBorder="1" applyAlignment="1">
      <alignment horizontal="center" vertical="center" wrapText="1"/>
    </xf>
    <xf numFmtId="3" fontId="0" fillId="0" borderId="4" xfId="0" applyNumberFormat="1" applyBorder="1" applyAlignment="1">
      <alignment horizontal="center" vertical="center" wrapText="1"/>
    </xf>
    <xf numFmtId="3" fontId="0" fillId="0" borderId="23" xfId="0" applyNumberFormat="1" applyBorder="1" applyAlignment="1">
      <alignment horizontal="center" vertical="center" wrapText="1"/>
    </xf>
    <xf numFmtId="3" fontId="18" fillId="0" borderId="4" xfId="0" applyNumberFormat="1" applyFont="1" applyBorder="1" applyAlignment="1">
      <alignment horizontal="center" vertical="center" wrapText="1"/>
    </xf>
    <xf numFmtId="10" fontId="30" fillId="8" borderId="0" xfId="0" applyNumberFormat="1" applyFont="1" applyFill="1"/>
    <xf numFmtId="2" fontId="0" fillId="0" borderId="44" xfId="0" applyNumberFormat="1" applyBorder="1" applyAlignment="1">
      <alignment horizontal="center"/>
    </xf>
    <xf numFmtId="2" fontId="3" fillId="0" borderId="23" xfId="0" applyNumberFormat="1" applyFont="1" applyBorder="1" applyAlignment="1">
      <alignment horizontal="center"/>
    </xf>
    <xf numFmtId="2" fontId="18" fillId="0" borderId="23" xfId="0" applyNumberFormat="1" applyFont="1" applyBorder="1" applyAlignment="1">
      <alignment horizontal="center"/>
    </xf>
    <xf numFmtId="2" fontId="3" fillId="0" borderId="23" xfId="0" applyNumberFormat="1" applyFont="1" applyFill="1" applyBorder="1" applyAlignment="1">
      <alignment horizontal="center"/>
    </xf>
    <xf numFmtId="0" fontId="16" fillId="0" borderId="54" xfId="0" applyFont="1" applyBorder="1" applyAlignment="1">
      <alignment wrapText="1"/>
    </xf>
    <xf numFmtId="0" fontId="16" fillId="0" borderId="44" xfId="0" applyFont="1" applyBorder="1" applyAlignment="1">
      <alignment wrapText="1"/>
    </xf>
    <xf numFmtId="0" fontId="16" fillId="0" borderId="44" xfId="0" applyFont="1" applyBorder="1" applyAlignment="1">
      <alignment horizontal="left" vertical="center" wrapText="1"/>
    </xf>
    <xf numFmtId="0" fontId="15" fillId="0" borderId="45" xfId="0" applyFont="1" applyBorder="1" applyAlignment="1">
      <alignment wrapText="1"/>
    </xf>
    <xf numFmtId="3" fontId="3" fillId="0" borderId="24" xfId="0" applyNumberFormat="1" applyFont="1" applyBorder="1" applyAlignment="1">
      <alignment horizontal="center"/>
    </xf>
    <xf numFmtId="0" fontId="22" fillId="0" borderId="15" xfId="0" applyNumberFormat="1" applyFont="1" applyFill="1" applyBorder="1" applyAlignment="1">
      <alignment horizontal="center" vertical="center"/>
    </xf>
    <xf numFmtId="0" fontId="31" fillId="0" borderId="0" xfId="0" applyFont="1"/>
    <xf numFmtId="0" fontId="31" fillId="0" borderId="0" xfId="0" applyFont="1" applyAlignment="1">
      <alignment horizontal="center"/>
    </xf>
    <xf numFmtId="0" fontId="32" fillId="0" borderId="0" xfId="0" applyFont="1"/>
    <xf numFmtId="0" fontId="32" fillId="0" borderId="0" xfId="0" applyFont="1" applyAlignment="1">
      <alignment horizontal="center"/>
    </xf>
    <xf numFmtId="0" fontId="32" fillId="0" borderId="0" xfId="0" applyFont="1" applyAlignment="1">
      <alignment horizontal="right"/>
    </xf>
    <xf numFmtId="0" fontId="33" fillId="0" borderId="0" xfId="0" quotePrefix="1" applyFont="1" applyAlignment="1">
      <alignment horizontal="center"/>
    </xf>
    <xf numFmtId="0" fontId="31" fillId="0" borderId="1" xfId="0" applyFont="1" applyBorder="1" applyAlignment="1">
      <alignment horizontal="center"/>
    </xf>
    <xf numFmtId="0" fontId="31" fillId="0" borderId="29" xfId="0" applyFont="1" applyBorder="1" applyAlignment="1">
      <alignment horizontal="center"/>
    </xf>
    <xf numFmtId="0" fontId="31" fillId="0" borderId="2" xfId="0" applyFont="1" applyBorder="1" applyAlignment="1">
      <alignment horizontal="center"/>
    </xf>
    <xf numFmtId="0" fontId="31" fillId="0" borderId="3" xfId="0" applyFont="1" applyBorder="1" applyAlignment="1">
      <alignment horizontal="center"/>
    </xf>
    <xf numFmtId="0" fontId="31" fillId="0" borderId="10" xfId="0" applyFont="1" applyFill="1" applyBorder="1" applyAlignment="1">
      <alignment horizontal="center"/>
    </xf>
    <xf numFmtId="0" fontId="32" fillId="9" borderId="0" xfId="0" applyFont="1" applyFill="1" applyAlignment="1">
      <alignment horizontal="center"/>
    </xf>
    <xf numFmtId="0" fontId="32" fillId="0" borderId="0" xfId="0" applyFont="1" applyBorder="1"/>
    <xf numFmtId="0" fontId="32" fillId="0" borderId="0" xfId="0" applyFont="1" applyBorder="1" applyAlignment="1">
      <alignment horizontal="center"/>
    </xf>
    <xf numFmtId="0" fontId="32" fillId="0" borderId="0" xfId="0" applyFont="1" applyFill="1" applyBorder="1" applyAlignment="1">
      <alignment horizontal="center"/>
    </xf>
    <xf numFmtId="0" fontId="32" fillId="0" borderId="0" xfId="0" applyFont="1" applyAlignment="1">
      <alignment horizontal="left"/>
    </xf>
    <xf numFmtId="0" fontId="32" fillId="0" borderId="25" xfId="0" applyFont="1" applyBorder="1"/>
    <xf numFmtId="0" fontId="0" fillId="0" borderId="41" xfId="0" applyBorder="1"/>
    <xf numFmtId="1" fontId="3" fillId="0" borderId="15" xfId="0" applyNumberFormat="1" applyFont="1" applyFill="1" applyBorder="1" applyAlignment="1">
      <alignment horizontal="center"/>
    </xf>
    <xf numFmtId="1" fontId="0" fillId="0" borderId="8" xfId="0" applyNumberFormat="1" applyBorder="1" applyAlignment="1">
      <alignment horizontal="center"/>
    </xf>
    <xf numFmtId="1" fontId="0" fillId="0" borderId="39" xfId="0" applyNumberFormat="1" applyBorder="1" applyAlignment="1">
      <alignment horizontal="center"/>
    </xf>
    <xf numFmtId="3" fontId="0" fillId="0" borderId="11" xfId="0" applyNumberFormat="1" applyBorder="1" applyAlignment="1">
      <alignment horizontal="center" vertical="center"/>
    </xf>
    <xf numFmtId="0" fontId="22" fillId="0" borderId="15" xfId="0" applyFont="1" applyFill="1" applyBorder="1" applyAlignment="1">
      <alignment horizontal="center" wrapText="1"/>
    </xf>
    <xf numFmtId="0" fontId="22" fillId="0" borderId="15" xfId="0" applyFont="1" applyFill="1" applyBorder="1" applyAlignment="1">
      <alignment horizontal="center"/>
    </xf>
    <xf numFmtId="3" fontId="3" fillId="0" borderId="23" xfId="0" applyNumberFormat="1" applyFont="1" applyBorder="1" applyAlignment="1">
      <alignment horizontal="center"/>
    </xf>
    <xf numFmtId="2" fontId="18" fillId="0" borderId="10" xfId="0" applyNumberFormat="1" applyFont="1" applyBorder="1" applyAlignment="1">
      <alignment horizontal="center"/>
    </xf>
    <xf numFmtId="0" fontId="34" fillId="0" borderId="0" xfId="0" applyFont="1"/>
    <xf numFmtId="0" fontId="35" fillId="0" borderId="0" xfId="0" applyFont="1" applyAlignment="1">
      <alignment horizontal="center"/>
    </xf>
    <xf numFmtId="0" fontId="34" fillId="0" borderId="1" xfId="0" applyFont="1" applyBorder="1" applyAlignment="1">
      <alignment horizontal="center" vertical="center"/>
    </xf>
    <xf numFmtId="0" fontId="34" fillId="0" borderId="15" xfId="0" applyFont="1" applyFill="1" applyBorder="1" applyAlignment="1">
      <alignment horizontal="center" vertical="center"/>
    </xf>
    <xf numFmtId="0" fontId="34" fillId="0" borderId="11" xfId="0" applyFont="1" applyFill="1" applyBorder="1" applyAlignment="1">
      <alignment horizontal="center" vertical="center"/>
    </xf>
    <xf numFmtId="0" fontId="26" fillId="0" borderId="1" xfId="0" applyFont="1" applyBorder="1" applyAlignment="1">
      <alignment horizontal="left" vertical="center"/>
    </xf>
    <xf numFmtId="3" fontId="26" fillId="0" borderId="3" xfId="0" applyNumberFormat="1" applyFont="1" applyBorder="1" applyAlignment="1">
      <alignment horizontal="right" vertical="center"/>
    </xf>
    <xf numFmtId="3" fontId="26" fillId="0" borderId="10" xfId="0" applyNumberFormat="1" applyFont="1" applyBorder="1" applyAlignment="1">
      <alignment horizontal="right" vertical="center"/>
    </xf>
    <xf numFmtId="0" fontId="26" fillId="0" borderId="7" xfId="0" applyFont="1" applyBorder="1" applyAlignment="1">
      <alignment horizontal="left" vertical="center"/>
    </xf>
    <xf numFmtId="3" fontId="26" fillId="0" borderId="8" xfId="0" applyNumberFormat="1" applyFont="1" applyBorder="1" applyAlignment="1">
      <alignment horizontal="right" vertical="center"/>
    </xf>
    <xf numFmtId="3" fontId="26" fillId="0" borderId="13" xfId="0" applyNumberFormat="1" applyFont="1" applyBorder="1" applyAlignment="1">
      <alignment horizontal="right" vertical="center"/>
    </xf>
    <xf numFmtId="0" fontId="26" fillId="0" borderId="9" xfId="0" applyFont="1" applyBorder="1" applyAlignment="1">
      <alignment horizontal="left" vertical="center"/>
    </xf>
    <xf numFmtId="0" fontId="34" fillId="0" borderId="9" xfId="0" applyFont="1" applyBorder="1" applyAlignment="1">
      <alignment horizontal="center" vertical="center"/>
    </xf>
    <xf numFmtId="3" fontId="34" fillId="0" borderId="15" xfId="0" applyNumberFormat="1" applyFont="1" applyBorder="1" applyAlignment="1">
      <alignment horizontal="right"/>
    </xf>
    <xf numFmtId="0" fontId="31" fillId="0" borderId="0" xfId="0" applyFont="1" applyBorder="1" applyAlignment="1">
      <alignment horizontal="center"/>
    </xf>
    <xf numFmtId="0" fontId="32" fillId="0" borderId="40" xfId="0" applyFont="1" applyBorder="1"/>
    <xf numFmtId="0" fontId="6" fillId="0" borderId="0" xfId="0" applyFont="1"/>
    <xf numFmtId="0" fontId="0" fillId="0" borderId="0" xfId="0" applyFill="1" applyBorder="1" applyAlignment="1">
      <alignment horizontal="left"/>
    </xf>
    <xf numFmtId="3" fontId="25" fillId="5" borderId="23" xfId="0" applyNumberFormat="1" applyFont="1" applyFill="1" applyBorder="1" applyAlignment="1">
      <alignment horizontal="center"/>
    </xf>
    <xf numFmtId="3" fontId="18" fillId="10" borderId="23" xfId="0" applyNumberFormat="1" applyFont="1" applyFill="1" applyBorder="1" applyAlignment="1">
      <alignment horizontal="center"/>
    </xf>
    <xf numFmtId="0" fontId="18" fillId="0" borderId="0" xfId="0" applyFont="1" applyAlignment="1">
      <alignment horizontal="center"/>
    </xf>
    <xf numFmtId="3" fontId="18" fillId="0" borderId="0" xfId="0" applyNumberFormat="1" applyFont="1" applyAlignment="1">
      <alignment horizontal="center"/>
    </xf>
    <xf numFmtId="0" fontId="18" fillId="0" borderId="0" xfId="0" applyFont="1" applyAlignment="1">
      <alignment horizontal="left"/>
    </xf>
    <xf numFmtId="0" fontId="18" fillId="0" borderId="0" xfId="0" applyFont="1" applyBorder="1"/>
    <xf numFmtId="0" fontId="18" fillId="0" borderId="0" xfId="0" applyFont="1" applyBorder="1" applyAlignment="1">
      <alignment horizontal="center"/>
    </xf>
    <xf numFmtId="0" fontId="18" fillId="0" borderId="55" xfId="0" applyFont="1" applyBorder="1"/>
    <xf numFmtId="0" fontId="18" fillId="0" borderId="54" xfId="0" applyFont="1" applyBorder="1" applyAlignment="1">
      <alignment horizontal="center"/>
    </xf>
    <xf numFmtId="3" fontId="18" fillId="0" borderId="0" xfId="0" applyNumberFormat="1" applyFont="1"/>
    <xf numFmtId="0" fontId="18" fillId="0" borderId="46" xfId="0" applyFont="1" applyBorder="1"/>
    <xf numFmtId="0" fontId="18" fillId="0" borderId="23" xfId="0" applyFont="1" applyBorder="1" applyAlignment="1">
      <alignment horizontal="center"/>
    </xf>
    <xf numFmtId="0" fontId="18" fillId="0" borderId="44" xfId="0" applyFont="1" applyBorder="1" applyAlignment="1">
      <alignment horizontal="center"/>
    </xf>
    <xf numFmtId="0" fontId="18" fillId="0" borderId="22" xfId="0" applyFont="1" applyBorder="1"/>
    <xf numFmtId="0" fontId="18" fillId="0" borderId="45" xfId="0" applyFont="1" applyBorder="1" applyAlignment="1">
      <alignment horizontal="center"/>
    </xf>
    <xf numFmtId="0" fontId="18" fillId="0" borderId="21" xfId="0" applyFont="1" applyBorder="1"/>
    <xf numFmtId="3" fontId="18" fillId="0" borderId="0" xfId="0" applyNumberFormat="1" applyFont="1" applyBorder="1" applyAlignment="1">
      <alignment horizontal="center"/>
    </xf>
    <xf numFmtId="0" fontId="18" fillId="0" borderId="1" xfId="0" applyFont="1" applyBorder="1"/>
    <xf numFmtId="0" fontId="18" fillId="0" borderId="7" xfId="0" applyFont="1" applyBorder="1"/>
    <xf numFmtId="0" fontId="18" fillId="0" borderId="9" xfId="0" applyFont="1" applyBorder="1"/>
    <xf numFmtId="3" fontId="18" fillId="6" borderId="23" xfId="0" applyNumberFormat="1" applyFont="1" applyFill="1" applyBorder="1" applyAlignment="1">
      <alignment horizontal="center"/>
    </xf>
    <xf numFmtId="0" fontId="18" fillId="0" borderId="33" xfId="0" applyFont="1" applyBorder="1"/>
    <xf numFmtId="0" fontId="18" fillId="0" borderId="56" xfId="0" applyFont="1" applyBorder="1"/>
    <xf numFmtId="0" fontId="18" fillId="2" borderId="56" xfId="0" applyFont="1" applyFill="1" applyBorder="1"/>
    <xf numFmtId="0" fontId="18" fillId="0" borderId="37" xfId="0" applyFont="1" applyBorder="1"/>
    <xf numFmtId="0" fontId="18" fillId="0" borderId="49" xfId="0" applyFont="1" applyBorder="1"/>
    <xf numFmtId="0" fontId="18" fillId="0" borderId="50" xfId="0" applyFont="1" applyBorder="1"/>
    <xf numFmtId="3" fontId="18" fillId="4" borderId="23" xfId="0" applyNumberFormat="1" applyFont="1" applyFill="1" applyBorder="1" applyAlignment="1">
      <alignment horizontal="center"/>
    </xf>
    <xf numFmtId="3" fontId="18" fillId="0" borderId="23" xfId="0" applyNumberFormat="1" applyFont="1" applyBorder="1" applyAlignment="1">
      <alignment horizontal="center" vertical="center"/>
    </xf>
    <xf numFmtId="0" fontId="18" fillId="0" borderId="57" xfId="0" applyFont="1" applyBorder="1"/>
    <xf numFmtId="2" fontId="0" fillId="0" borderId="23" xfId="0" applyNumberFormat="1" applyFill="1" applyBorder="1" applyAlignment="1">
      <alignment horizontal="center"/>
    </xf>
    <xf numFmtId="0" fontId="3" fillId="0" borderId="21" xfId="0" applyFont="1" applyFill="1" applyBorder="1" applyAlignment="1">
      <alignment horizontal="center"/>
    </xf>
    <xf numFmtId="2" fontId="3" fillId="0" borderId="20" xfId="0" applyNumberFormat="1" applyFont="1" applyFill="1" applyBorder="1" applyAlignment="1">
      <alignment horizontal="center"/>
    </xf>
    <xf numFmtId="4" fontId="3" fillId="0" borderId="6" xfId="0" applyNumberFormat="1" applyFont="1" applyBorder="1" applyAlignment="1">
      <alignment horizontal="center"/>
    </xf>
    <xf numFmtId="2" fontId="3" fillId="0" borderId="17" xfId="0" applyNumberFormat="1" applyFont="1" applyFill="1" applyBorder="1" applyAlignment="1">
      <alignment horizontal="center"/>
    </xf>
    <xf numFmtId="2" fontId="0" fillId="0" borderId="12" xfId="0" applyNumberFormat="1" applyFill="1" applyBorder="1" applyAlignment="1">
      <alignment horizontal="center"/>
    </xf>
    <xf numFmtId="2" fontId="18" fillId="0" borderId="3" xfId="0" applyNumberFormat="1" applyFont="1" applyBorder="1" applyAlignment="1">
      <alignment horizontal="center"/>
    </xf>
    <xf numFmtId="0" fontId="0" fillId="0" borderId="44" xfId="0" applyBorder="1" applyAlignment="1">
      <alignment horizontal="center" vertical="center"/>
    </xf>
    <xf numFmtId="3" fontId="0" fillId="0" borderId="42" xfId="0" applyNumberFormat="1" applyBorder="1" applyAlignment="1">
      <alignment horizontal="center" vertical="center"/>
    </xf>
    <xf numFmtId="3" fontId="0" fillId="0" borderId="44" xfId="0" applyNumberFormat="1" applyBorder="1" applyAlignment="1">
      <alignment horizontal="center" vertical="center"/>
    </xf>
    <xf numFmtId="4" fontId="0" fillId="0" borderId="39" xfId="0" applyNumberFormat="1" applyBorder="1" applyAlignment="1">
      <alignment horizontal="center"/>
    </xf>
    <xf numFmtId="0" fontId="18" fillId="0" borderId="3" xfId="0" applyFont="1" applyBorder="1" applyAlignment="1">
      <alignment horizontal="center"/>
    </xf>
    <xf numFmtId="0" fontId="18" fillId="0" borderId="8" xfId="0" applyFont="1" applyBorder="1" applyAlignment="1">
      <alignment horizontal="center"/>
    </xf>
    <xf numFmtId="0" fontId="18" fillId="0" borderId="2" xfId="0" applyFont="1" applyBorder="1" applyAlignment="1">
      <alignment horizontal="center"/>
    </xf>
    <xf numFmtId="0" fontId="18" fillId="0" borderId="4" xfId="0" applyFont="1" applyBorder="1" applyAlignment="1">
      <alignment horizontal="center"/>
    </xf>
    <xf numFmtId="0" fontId="18" fillId="0" borderId="16" xfId="0" applyFont="1" applyBorder="1" applyAlignment="1">
      <alignment wrapText="1"/>
    </xf>
    <xf numFmtId="1" fontId="18" fillId="0" borderId="0" xfId="0" applyNumberFormat="1" applyFont="1" applyFill="1" applyBorder="1" applyAlignment="1">
      <alignment horizontal="center" vertical="center"/>
    </xf>
    <xf numFmtId="3" fontId="3" fillId="9" borderId="15" xfId="0" applyNumberFormat="1" applyFont="1" applyFill="1" applyBorder="1" applyAlignment="1">
      <alignment horizontal="center" vertical="center" wrapText="1"/>
    </xf>
    <xf numFmtId="0" fontId="0" fillId="0" borderId="23" xfId="0" applyBorder="1" applyAlignment="1">
      <alignment horizontal="center" vertical="center"/>
    </xf>
    <xf numFmtId="0" fontId="0" fillId="0" borderId="26" xfId="0" applyBorder="1" applyAlignment="1">
      <alignment horizontal="center" vertical="center"/>
    </xf>
    <xf numFmtId="3" fontId="3" fillId="0" borderId="24" xfId="0" applyNumberFormat="1" applyFont="1" applyBorder="1" applyAlignment="1">
      <alignment horizontal="center" vertical="center"/>
    </xf>
    <xf numFmtId="2" fontId="0" fillId="0" borderId="15" xfId="0" applyNumberFormat="1" applyFill="1" applyBorder="1" applyAlignment="1">
      <alignment horizontal="center"/>
    </xf>
    <xf numFmtId="3" fontId="0" fillId="0" borderId="15" xfId="0" quotePrefix="1" applyNumberFormat="1" applyBorder="1" applyAlignment="1">
      <alignment horizontal="center"/>
    </xf>
    <xf numFmtId="0" fontId="3" fillId="0" borderId="46" xfId="0" applyFont="1" applyBorder="1" applyAlignment="1">
      <alignment horizontal="center" vertical="center"/>
    </xf>
    <xf numFmtId="10" fontId="30" fillId="11" borderId="0" xfId="0" applyNumberFormat="1" applyFont="1" applyFill="1"/>
    <xf numFmtId="3" fontId="18" fillId="0" borderId="23" xfId="0" applyNumberFormat="1" applyFont="1" applyFill="1" applyBorder="1" applyAlignment="1">
      <alignment horizontal="center"/>
    </xf>
    <xf numFmtId="3" fontId="3" fillId="0" borderId="0" xfId="0" applyNumberFormat="1" applyFont="1" applyAlignment="1">
      <alignment horizontal="center"/>
    </xf>
    <xf numFmtId="0" fontId="18" fillId="0" borderId="38" xfId="0" applyFont="1" applyBorder="1" applyAlignment="1">
      <alignment horizontal="center"/>
    </xf>
    <xf numFmtId="3" fontId="18" fillId="0" borderId="0" xfId="0" applyNumberFormat="1" applyFont="1" applyBorder="1"/>
    <xf numFmtId="0" fontId="18" fillId="0" borderId="39" xfId="0" applyFont="1" applyBorder="1" applyAlignment="1">
      <alignment horizontal="center"/>
    </xf>
    <xf numFmtId="0" fontId="3" fillId="0" borderId="23" xfId="0" applyFont="1" applyBorder="1" applyAlignment="1">
      <alignment horizontal="center"/>
    </xf>
    <xf numFmtId="3" fontId="3" fillId="0" borderId="23" xfId="0" quotePrefix="1" applyNumberFormat="1" applyFont="1" applyBorder="1" applyAlignment="1">
      <alignment horizontal="center"/>
    </xf>
    <xf numFmtId="3" fontId="3" fillId="0" borderId="23" xfId="0" applyNumberFormat="1" applyFont="1" applyFill="1" applyBorder="1" applyAlignment="1">
      <alignment horizontal="center"/>
    </xf>
    <xf numFmtId="3" fontId="3" fillId="0" borderId="3" xfId="0" quotePrefix="1" applyNumberFormat="1" applyFont="1" applyBorder="1" applyAlignment="1">
      <alignment horizontal="center"/>
    </xf>
    <xf numFmtId="3" fontId="3" fillId="0" borderId="3" xfId="0" applyNumberFormat="1" applyFont="1" applyFill="1" applyBorder="1" applyAlignment="1">
      <alignment horizontal="center"/>
    </xf>
    <xf numFmtId="3" fontId="3" fillId="0" borderId="8" xfId="0" applyNumberFormat="1" applyFont="1" applyFill="1" applyBorder="1" applyAlignment="1">
      <alignment horizontal="center"/>
    </xf>
    <xf numFmtId="3" fontId="3" fillId="0" borderId="0" xfId="0" applyNumberFormat="1" applyFont="1" applyBorder="1"/>
    <xf numFmtId="3" fontId="3" fillId="0" borderId="8" xfId="0" quotePrefix="1" applyNumberFormat="1" applyFont="1" applyBorder="1" applyAlignment="1">
      <alignment horizontal="center"/>
    </xf>
    <xf numFmtId="3" fontId="3" fillId="0" borderId="13" xfId="0" applyNumberFormat="1" applyFont="1" applyFill="1" applyBorder="1" applyAlignment="1">
      <alignment horizontal="center"/>
    </xf>
    <xf numFmtId="0" fontId="18" fillId="0" borderId="49" xfId="0" applyFont="1" applyBorder="1" applyAlignment="1">
      <alignment horizontal="center"/>
    </xf>
    <xf numFmtId="0" fontId="18" fillId="2" borderId="44" xfId="0" applyFont="1" applyFill="1" applyBorder="1" applyAlignment="1">
      <alignment horizontal="center"/>
    </xf>
    <xf numFmtId="0" fontId="18" fillId="0" borderId="41" xfId="0" applyFont="1" applyBorder="1" applyAlignment="1">
      <alignment horizontal="center"/>
    </xf>
    <xf numFmtId="3" fontId="2" fillId="5" borderId="23" xfId="0" applyNumberFormat="1" applyFont="1" applyFill="1" applyBorder="1" applyAlignment="1">
      <alignment horizontal="center"/>
    </xf>
    <xf numFmtId="3" fontId="24" fillId="5" borderId="23" xfId="0" applyNumberFormat="1" applyFont="1" applyFill="1" applyBorder="1" applyAlignment="1">
      <alignment horizontal="center"/>
    </xf>
    <xf numFmtId="3" fontId="18" fillId="7" borderId="23" xfId="0" applyNumberFormat="1" applyFont="1" applyFill="1" applyBorder="1" applyAlignment="1">
      <alignment horizontal="center"/>
    </xf>
    <xf numFmtId="3" fontId="2" fillId="10" borderId="23" xfId="0" applyNumberFormat="1" applyFont="1" applyFill="1" applyBorder="1" applyAlignment="1">
      <alignment horizontal="center"/>
    </xf>
    <xf numFmtId="0" fontId="2" fillId="0" borderId="54" xfId="0" applyFont="1" applyBorder="1" applyAlignment="1">
      <alignment horizontal="center"/>
    </xf>
    <xf numFmtId="0" fontId="2" fillId="0" borderId="44" xfId="0" applyFont="1" applyBorder="1" applyAlignment="1">
      <alignment horizontal="center"/>
    </xf>
    <xf numFmtId="0" fontId="2" fillId="0" borderId="45" xfId="0" applyFont="1" applyBorder="1" applyAlignment="1">
      <alignment horizontal="center"/>
    </xf>
    <xf numFmtId="3" fontId="6" fillId="0" borderId="23" xfId="0" applyNumberFormat="1" applyFont="1" applyBorder="1" applyAlignment="1">
      <alignment horizontal="center"/>
    </xf>
    <xf numFmtId="3" fontId="2" fillId="4" borderId="23" xfId="0" applyNumberFormat="1" applyFont="1" applyFill="1" applyBorder="1" applyAlignment="1">
      <alignment horizontal="center"/>
    </xf>
    <xf numFmtId="0" fontId="6" fillId="0" borderId="15" xfId="0" applyFont="1" applyBorder="1" applyAlignment="1">
      <alignment horizontal="center"/>
    </xf>
    <xf numFmtId="3" fontId="3" fillId="0" borderId="23" xfId="0" applyNumberFormat="1" applyFont="1" applyBorder="1"/>
    <xf numFmtId="3" fontId="6" fillId="0" borderId="23" xfId="0" applyNumberFormat="1" applyFont="1" applyBorder="1" applyAlignment="1">
      <alignment horizontal="center" wrapText="1"/>
    </xf>
    <xf numFmtId="0" fontId="18" fillId="0" borderId="50" xfId="0" applyFont="1" applyBorder="1" applyAlignment="1">
      <alignment horizontal="center"/>
    </xf>
    <xf numFmtId="0" fontId="18" fillId="0" borderId="57" xfId="0" applyFont="1" applyBorder="1" applyAlignment="1">
      <alignment horizontal="center"/>
    </xf>
    <xf numFmtId="0" fontId="18" fillId="12" borderId="23" xfId="0" applyFont="1" applyFill="1" applyBorder="1" applyAlignment="1">
      <alignment horizontal="center"/>
    </xf>
    <xf numFmtId="3" fontId="18" fillId="12" borderId="23" xfId="0" applyNumberFormat="1" applyFont="1" applyFill="1" applyBorder="1" applyAlignment="1">
      <alignment horizontal="center"/>
    </xf>
    <xf numFmtId="0" fontId="38" fillId="0" borderId="0" xfId="0" applyFont="1"/>
    <xf numFmtId="3" fontId="38" fillId="0" borderId="0" xfId="0" applyNumberFormat="1" applyFont="1"/>
    <xf numFmtId="3" fontId="3" fillId="0" borderId="0" xfId="0" applyNumberFormat="1" applyFont="1" applyFill="1" applyBorder="1" applyAlignment="1">
      <alignment horizontal="center"/>
    </xf>
    <xf numFmtId="0" fontId="39" fillId="0" borderId="0" xfId="0" applyFont="1" applyAlignment="1">
      <alignment horizontal="left"/>
    </xf>
    <xf numFmtId="4" fontId="0" fillId="0" borderId="5" xfId="0" applyNumberFormat="1" applyBorder="1" applyAlignment="1">
      <alignment horizontal="center"/>
    </xf>
    <xf numFmtId="0" fontId="3" fillId="0" borderId="3" xfId="0" applyFont="1" applyBorder="1" applyAlignment="1">
      <alignment horizontal="center" vertical="center"/>
    </xf>
    <xf numFmtId="0" fontId="22" fillId="0" borderId="3" xfId="0" applyFont="1" applyBorder="1" applyAlignment="1">
      <alignment horizontal="center"/>
    </xf>
    <xf numFmtId="0" fontId="22" fillId="0" borderId="3" xfId="0" applyFont="1" applyFill="1" applyBorder="1" applyAlignment="1">
      <alignment horizontal="center"/>
    </xf>
    <xf numFmtId="0" fontId="22" fillId="0" borderId="10" xfId="0" applyFont="1" applyFill="1" applyBorder="1" applyAlignment="1">
      <alignment horizontal="center"/>
    </xf>
    <xf numFmtId="0" fontId="0" fillId="0" borderId="23" xfId="0" quotePrefix="1" applyBorder="1" applyAlignment="1">
      <alignment horizontal="center"/>
    </xf>
    <xf numFmtId="0" fontId="3" fillId="0" borderId="55" xfId="0" applyFont="1" applyBorder="1"/>
    <xf numFmtId="0" fontId="3" fillId="0" borderId="46" xfId="0" applyFont="1" applyBorder="1"/>
    <xf numFmtId="0" fontId="3" fillId="0" borderId="22" xfId="0" applyFont="1" applyBorder="1"/>
    <xf numFmtId="0" fontId="0" fillId="0" borderId="53" xfId="0" applyBorder="1" applyAlignment="1">
      <alignment horizontal="center"/>
    </xf>
    <xf numFmtId="0" fontId="0" fillId="0" borderId="26" xfId="0" applyBorder="1" applyAlignment="1">
      <alignment horizontal="center"/>
    </xf>
    <xf numFmtId="0" fontId="0" fillId="0" borderId="52" xfId="0" applyBorder="1" applyAlignment="1">
      <alignment horizontal="center"/>
    </xf>
    <xf numFmtId="0" fontId="0" fillId="0" borderId="52" xfId="0" quotePrefix="1" applyBorder="1" applyAlignment="1">
      <alignment horizontal="center"/>
    </xf>
    <xf numFmtId="0" fontId="0" fillId="0" borderId="48" xfId="0" quotePrefix="1" applyBorder="1" applyAlignment="1">
      <alignment horizontal="center"/>
    </xf>
    <xf numFmtId="0" fontId="0" fillId="0" borderId="24" xfId="0" applyBorder="1" applyAlignment="1">
      <alignment horizontal="center"/>
    </xf>
    <xf numFmtId="0" fontId="0" fillId="0" borderId="24" xfId="0" quotePrefix="1" applyBorder="1" applyAlignment="1">
      <alignment horizontal="center"/>
    </xf>
    <xf numFmtId="0" fontId="0" fillId="0" borderId="24" xfId="0" applyBorder="1" applyAlignment="1">
      <alignment horizontal="center" vertical="center"/>
    </xf>
    <xf numFmtId="3" fontId="18" fillId="13" borderId="23" xfId="0" applyNumberFormat="1" applyFont="1" applyFill="1" applyBorder="1" applyAlignment="1">
      <alignment horizontal="center" vertical="center"/>
    </xf>
    <xf numFmtId="0" fontId="22" fillId="0" borderId="58" xfId="0" applyFont="1" applyBorder="1" applyAlignment="1">
      <alignment horizontal="center"/>
    </xf>
    <xf numFmtId="0" fontId="0" fillId="0" borderId="58" xfId="0" applyBorder="1"/>
    <xf numFmtId="0" fontId="18" fillId="14" borderId="0" xfId="0" applyFont="1" applyFill="1"/>
    <xf numFmtId="0" fontId="18" fillId="15" borderId="0" xfId="0" applyFont="1" applyFill="1"/>
    <xf numFmtId="0" fontId="18" fillId="16" borderId="0" xfId="0" applyFont="1" applyFill="1"/>
    <xf numFmtId="0" fontId="18" fillId="8" borderId="0" xfId="0" applyFont="1" applyFill="1"/>
    <xf numFmtId="3" fontId="3" fillId="0" borderId="59" xfId="0" applyNumberFormat="1" applyFont="1" applyBorder="1" applyAlignment="1">
      <alignment horizontal="center"/>
    </xf>
    <xf numFmtId="3" fontId="3" fillId="9" borderId="15" xfId="0" applyNumberFormat="1" applyFont="1" applyFill="1" applyBorder="1" applyAlignment="1">
      <alignment horizontal="center"/>
    </xf>
    <xf numFmtId="0" fontId="0" fillId="0" borderId="8" xfId="0" applyBorder="1"/>
    <xf numFmtId="0" fontId="0" fillId="0" borderId="54" xfId="0" applyBorder="1" applyAlignment="1">
      <alignment horizontal="center"/>
    </xf>
    <xf numFmtId="0" fontId="0" fillId="0" borderId="45" xfId="0" applyBorder="1" applyAlignment="1">
      <alignment horizontal="center"/>
    </xf>
    <xf numFmtId="3" fontId="0" fillId="0" borderId="0" xfId="0" applyNumberFormat="1" applyBorder="1" applyAlignment="1">
      <alignment horizontal="center" vertical="center"/>
    </xf>
    <xf numFmtId="3" fontId="3" fillId="0" borderId="47" xfId="0" applyNumberFormat="1" applyFont="1" applyBorder="1" applyAlignment="1">
      <alignment horizontal="center" vertical="center"/>
    </xf>
    <xf numFmtId="0" fontId="34" fillId="0" borderId="0" xfId="0" applyFont="1" applyBorder="1" applyAlignment="1">
      <alignment horizontal="left"/>
    </xf>
    <xf numFmtId="0" fontId="39" fillId="0" borderId="0" xfId="0" applyFont="1" applyBorder="1" applyAlignment="1">
      <alignment horizontal="left"/>
    </xf>
    <xf numFmtId="3" fontId="0" fillId="0" borderId="11" xfId="0" applyNumberFormat="1" applyBorder="1" applyAlignment="1">
      <alignment horizontal="center"/>
    </xf>
    <xf numFmtId="2" fontId="0" fillId="0" borderId="11" xfId="0" applyNumberFormat="1" applyFill="1" applyBorder="1" applyAlignment="1">
      <alignment horizontal="center"/>
    </xf>
    <xf numFmtId="0" fontId="18" fillId="16" borderId="58" xfId="0" applyFont="1" applyFill="1" applyBorder="1"/>
    <xf numFmtId="0" fontId="18" fillId="14" borderId="60" xfId="0" applyFont="1" applyFill="1" applyBorder="1"/>
    <xf numFmtId="0" fontId="3" fillId="9" borderId="61" xfId="0" applyFont="1" applyFill="1" applyBorder="1" applyAlignment="1">
      <alignment horizontal="center"/>
    </xf>
    <xf numFmtId="0" fontId="3" fillId="9" borderId="31" xfId="0" applyFont="1" applyFill="1" applyBorder="1" applyAlignment="1">
      <alignment horizontal="center"/>
    </xf>
    <xf numFmtId="0" fontId="3" fillId="9" borderId="0" xfId="0" applyFont="1" applyFill="1" applyBorder="1" applyAlignment="1">
      <alignment horizontal="center"/>
    </xf>
    <xf numFmtId="0" fontId="3" fillId="8" borderId="31" xfId="0" applyFont="1" applyFill="1" applyBorder="1" applyAlignment="1">
      <alignment horizontal="center"/>
    </xf>
    <xf numFmtId="3" fontId="3" fillId="9" borderId="12" xfId="0" applyNumberFormat="1" applyFont="1" applyFill="1" applyBorder="1" applyAlignment="1">
      <alignment horizontal="center"/>
    </xf>
    <xf numFmtId="4" fontId="3" fillId="0" borderId="11" xfId="0" applyNumberFormat="1" applyFont="1" applyBorder="1" applyAlignment="1">
      <alignment horizontal="center"/>
    </xf>
    <xf numFmtId="4" fontId="0" fillId="0" borderId="0" xfId="0" applyNumberFormat="1"/>
    <xf numFmtId="4" fontId="3" fillId="0" borderId="0" xfId="0" applyNumberFormat="1" applyFont="1" applyFill="1" applyBorder="1" applyAlignment="1">
      <alignment horizontal="right" vertical="center"/>
    </xf>
    <xf numFmtId="4" fontId="0" fillId="0" borderId="39" xfId="0" applyNumberFormat="1" applyFill="1" applyBorder="1" applyAlignment="1">
      <alignment horizontal="center"/>
    </xf>
    <xf numFmtId="3" fontId="0" fillId="0" borderId="12" xfId="0" quotePrefix="1" applyNumberFormat="1" applyBorder="1" applyAlignment="1">
      <alignment horizontal="center"/>
    </xf>
    <xf numFmtId="0" fontId="14" fillId="0" borderId="62" xfId="0" applyFont="1" applyBorder="1" applyAlignment="1">
      <alignment wrapText="1"/>
    </xf>
    <xf numFmtId="0" fontId="15" fillId="0" borderId="62" xfId="0" applyFont="1" applyBorder="1" applyAlignment="1">
      <alignment wrapText="1"/>
    </xf>
    <xf numFmtId="0" fontId="0" fillId="0" borderId="38" xfId="0" applyBorder="1"/>
    <xf numFmtId="0" fontId="0" fillId="0" borderId="54" xfId="0" applyBorder="1" applyAlignment="1">
      <alignment horizontal="center" vertical="center"/>
    </xf>
    <xf numFmtId="3" fontId="0" fillId="0" borderId="23" xfId="0" applyNumberFormat="1" applyFill="1" applyBorder="1" applyAlignment="1">
      <alignment horizontal="center" vertical="center"/>
    </xf>
    <xf numFmtId="2" fontId="3" fillId="0" borderId="20" xfId="0" applyNumberFormat="1" applyFont="1" applyBorder="1" applyAlignment="1">
      <alignment horizontal="center"/>
    </xf>
    <xf numFmtId="2" fontId="22" fillId="0" borderId="20" xfId="0" applyNumberFormat="1" applyFont="1" applyBorder="1" applyAlignment="1">
      <alignment horizontal="center" wrapText="1"/>
    </xf>
    <xf numFmtId="2" fontId="0" fillId="0" borderId="26" xfId="0" applyNumberFormat="1" applyBorder="1" applyAlignment="1">
      <alignment horizontal="center"/>
    </xf>
    <xf numFmtId="2" fontId="0" fillId="0" borderId="63" xfId="0" applyNumberFormat="1" applyBorder="1" applyAlignment="1">
      <alignment horizontal="center"/>
    </xf>
    <xf numFmtId="2" fontId="0" fillId="0" borderId="64" xfId="0" applyNumberFormat="1" applyBorder="1" applyAlignment="1">
      <alignment horizontal="center"/>
    </xf>
    <xf numFmtId="2" fontId="0" fillId="0" borderId="24" xfId="0" applyNumberFormat="1" applyBorder="1" applyAlignment="1">
      <alignment horizontal="center"/>
    </xf>
    <xf numFmtId="2" fontId="0" fillId="0" borderId="65" xfId="0" applyNumberFormat="1" applyBorder="1" applyAlignment="1">
      <alignment horizontal="center"/>
    </xf>
    <xf numFmtId="2" fontId="0" fillId="0" borderId="23" xfId="0" applyNumberFormat="1" applyBorder="1"/>
    <xf numFmtId="2" fontId="0" fillId="0" borderId="17" xfId="0" applyNumberFormat="1" applyBorder="1"/>
    <xf numFmtId="0" fontId="3" fillId="8" borderId="61" xfId="0" applyFont="1" applyFill="1" applyBorder="1" applyAlignment="1">
      <alignment horizontal="center"/>
    </xf>
    <xf numFmtId="0" fontId="18" fillId="16" borderId="38" xfId="0" applyFont="1" applyFill="1" applyBorder="1"/>
    <xf numFmtId="3" fontId="3" fillId="0" borderId="26" xfId="0" applyNumberFormat="1" applyFont="1" applyFill="1" applyBorder="1" applyAlignment="1">
      <alignment horizontal="center"/>
    </xf>
    <xf numFmtId="1" fontId="3" fillId="0" borderId="15" xfId="0" applyNumberFormat="1" applyFont="1" applyBorder="1" applyAlignment="1">
      <alignment horizontal="center"/>
    </xf>
    <xf numFmtId="1" fontId="3" fillId="0" borderId="11" xfId="0" applyNumberFormat="1" applyFont="1" applyBorder="1" applyAlignment="1">
      <alignment horizontal="center"/>
    </xf>
    <xf numFmtId="4" fontId="0" fillId="0" borderId="10" xfId="0" applyNumberFormat="1" applyBorder="1" applyAlignment="1">
      <alignment horizontal="center"/>
    </xf>
    <xf numFmtId="4" fontId="0" fillId="0" borderId="66" xfId="0" applyNumberFormat="1" applyBorder="1" applyAlignment="1">
      <alignment horizontal="center"/>
    </xf>
    <xf numFmtId="4" fontId="0" fillId="0" borderId="13" xfId="0" applyNumberFormat="1" applyBorder="1" applyAlignment="1">
      <alignment horizontal="center"/>
    </xf>
    <xf numFmtId="4" fontId="0" fillId="0" borderId="14" xfId="0" applyNumberFormat="1" applyBorder="1" applyAlignment="1">
      <alignment horizontal="center"/>
    </xf>
    <xf numFmtId="4" fontId="0" fillId="0" borderId="42" xfId="0" applyNumberFormat="1" applyBorder="1" applyAlignment="1">
      <alignment horizontal="center"/>
    </xf>
    <xf numFmtId="0" fontId="3" fillId="0" borderId="0" xfId="0" applyFont="1" applyAlignment="1">
      <alignment vertical="center"/>
    </xf>
    <xf numFmtId="0" fontId="14" fillId="0" borderId="0" xfId="0" applyFont="1" applyAlignment="1">
      <alignment horizontal="left" wrapText="1"/>
    </xf>
    <xf numFmtId="4" fontId="18" fillId="0" borderId="13" xfId="0" applyNumberFormat="1" applyFont="1" applyBorder="1" applyAlignment="1">
      <alignment horizontal="center"/>
    </xf>
    <xf numFmtId="4" fontId="18" fillId="0" borderId="14" xfId="0" applyNumberFormat="1" applyFont="1" applyBorder="1" applyAlignment="1">
      <alignment horizontal="center"/>
    </xf>
    <xf numFmtId="4" fontId="3" fillId="0" borderId="13" xfId="0" applyNumberFormat="1" applyFont="1" applyBorder="1" applyAlignment="1">
      <alignment horizontal="center"/>
    </xf>
    <xf numFmtId="0" fontId="18" fillId="0" borderId="23" xfId="0" applyFont="1" applyBorder="1"/>
    <xf numFmtId="4" fontId="3" fillId="0" borderId="23" xfId="0" applyNumberFormat="1" applyFont="1" applyBorder="1" applyAlignment="1">
      <alignment horizontal="center"/>
    </xf>
    <xf numFmtId="3" fontId="0" fillId="0" borderId="23" xfId="0" applyNumberFormat="1" applyBorder="1" applyAlignment="1">
      <alignment horizontal="center" wrapText="1"/>
    </xf>
    <xf numFmtId="0" fontId="0" fillId="0" borderId="23" xfId="0" applyNumberFormat="1" applyBorder="1" applyAlignment="1">
      <alignment horizontal="center"/>
    </xf>
    <xf numFmtId="0" fontId="18" fillId="0" borderId="23" xfId="0" applyFont="1" applyBorder="1" applyAlignment="1">
      <alignment wrapText="1"/>
    </xf>
    <xf numFmtId="0" fontId="0" fillId="0" borderId="23" xfId="0" applyBorder="1" applyAlignment="1">
      <alignment wrapText="1"/>
    </xf>
    <xf numFmtId="0" fontId="18" fillId="0" borderId="23" xfId="0" applyNumberFormat="1" applyFont="1" applyBorder="1" applyAlignment="1">
      <alignment horizontal="center"/>
    </xf>
    <xf numFmtId="1" fontId="18" fillId="0" borderId="0" xfId="0" applyNumberFormat="1" applyFont="1" applyFill="1" applyBorder="1" applyAlignment="1">
      <alignment horizontal="center" vertical="center" wrapText="1"/>
    </xf>
    <xf numFmtId="4" fontId="3" fillId="0" borderId="67" xfId="0" applyNumberFormat="1" applyFont="1" applyFill="1" applyBorder="1" applyAlignment="1">
      <alignment horizontal="center" wrapText="1"/>
    </xf>
    <xf numFmtId="4" fontId="3" fillId="0" borderId="5" xfId="0" applyNumberFormat="1" applyFont="1" applyFill="1" applyBorder="1" applyAlignment="1">
      <alignment horizontal="center" wrapText="1"/>
    </xf>
    <xf numFmtId="4" fontId="3" fillId="0" borderId="14" xfId="0" applyNumberFormat="1" applyFont="1" applyFill="1" applyBorder="1" applyAlignment="1">
      <alignment horizontal="center" wrapText="1"/>
    </xf>
    <xf numFmtId="0" fontId="0" fillId="0" borderId="25" xfId="0" applyBorder="1"/>
    <xf numFmtId="3" fontId="0" fillId="0" borderId="25" xfId="0" applyNumberFormat="1" applyFill="1" applyBorder="1" applyAlignment="1">
      <alignment horizontal="center" vertical="center"/>
    </xf>
    <xf numFmtId="0" fontId="18" fillId="0" borderId="4" xfId="2" applyFont="1" applyBorder="1" applyAlignment="1">
      <alignment horizontal="center" vertical="center"/>
    </xf>
    <xf numFmtId="3" fontId="34" fillId="0" borderId="11" xfId="0" applyNumberFormat="1" applyFont="1" applyBorder="1" applyAlignment="1">
      <alignment horizontal="right"/>
    </xf>
    <xf numFmtId="3" fontId="3" fillId="0" borderId="28" xfId="0" applyNumberFormat="1" applyFont="1" applyFill="1" applyBorder="1" applyAlignment="1">
      <alignment horizontal="center" vertical="center"/>
    </xf>
    <xf numFmtId="0" fontId="18" fillId="0" borderId="10" xfId="0" applyFont="1" applyBorder="1" applyAlignment="1">
      <alignment horizontal="center"/>
    </xf>
    <xf numFmtId="0" fontId="18" fillId="0" borderId="13" xfId="0" applyFont="1" applyBorder="1" applyAlignment="1">
      <alignment horizontal="center"/>
    </xf>
    <xf numFmtId="3" fontId="3" fillId="0" borderId="23" xfId="0" applyNumberFormat="1" applyFont="1" applyBorder="1" applyAlignment="1">
      <alignment horizontal="center" vertical="center"/>
    </xf>
    <xf numFmtId="0" fontId="31" fillId="0" borderId="0" xfId="0" quotePrefix="1" applyFont="1" applyBorder="1" applyAlignment="1">
      <alignment horizontal="center"/>
    </xf>
    <xf numFmtId="4" fontId="0" fillId="0" borderId="11" xfId="0" applyNumberFormat="1" applyBorder="1"/>
    <xf numFmtId="3" fontId="0" fillId="0" borderId="44" xfId="0" applyNumberFormat="1" applyFill="1" applyBorder="1" applyAlignment="1">
      <alignment horizontal="center" vertical="center"/>
    </xf>
    <xf numFmtId="0" fontId="8" fillId="0" borderId="53" xfId="0" applyFont="1" applyFill="1" applyBorder="1" applyAlignment="1">
      <alignment horizontal="center" vertical="top" wrapText="1"/>
    </xf>
    <xf numFmtId="0" fontId="8" fillId="0" borderId="26" xfId="0" applyFont="1" applyFill="1" applyBorder="1" applyAlignment="1">
      <alignment horizontal="center" wrapText="1"/>
    </xf>
    <xf numFmtId="0" fontId="8" fillId="0" borderId="26" xfId="0" applyFont="1" applyFill="1" applyBorder="1" applyAlignment="1">
      <alignment horizontal="center" vertical="top" wrapText="1"/>
    </xf>
    <xf numFmtId="0" fontId="22" fillId="0" borderId="26" xfId="0" applyFont="1" applyBorder="1"/>
    <xf numFmtId="3" fontId="3" fillId="0" borderId="26" xfId="0" applyNumberFormat="1" applyFont="1" applyBorder="1" applyAlignment="1">
      <alignment horizontal="center"/>
    </xf>
    <xf numFmtId="3" fontId="3" fillId="0" borderId="26" xfId="0" applyNumberFormat="1" applyFont="1" applyBorder="1" applyAlignment="1">
      <alignment horizontal="center" vertical="center"/>
    </xf>
    <xf numFmtId="3" fontId="3" fillId="0" borderId="26" xfId="0" applyNumberFormat="1" applyFont="1" applyFill="1" applyBorder="1" applyAlignment="1">
      <alignment horizontal="center" vertical="center"/>
    </xf>
    <xf numFmtId="3" fontId="3" fillId="0" borderId="27" xfId="0" applyNumberFormat="1" applyFont="1" applyFill="1" applyBorder="1" applyAlignment="1">
      <alignment horizontal="center" vertical="center"/>
    </xf>
    <xf numFmtId="0" fontId="8" fillId="0" borderId="48" xfId="0" applyFont="1" applyFill="1" applyBorder="1" applyAlignment="1">
      <alignment horizontal="center" vertical="top" wrapText="1"/>
    </xf>
    <xf numFmtId="0" fontId="8" fillId="0" borderId="24" xfId="0" applyFont="1" applyFill="1" applyBorder="1" applyAlignment="1">
      <alignment horizontal="center" wrapText="1"/>
    </xf>
    <xf numFmtId="0" fontId="8" fillId="0" borderId="24" xfId="0" applyFont="1" applyFill="1" applyBorder="1" applyAlignment="1">
      <alignment horizontal="center" vertical="top" wrapText="1"/>
    </xf>
    <xf numFmtId="0" fontId="22" fillId="0" borderId="24" xfId="0" applyFont="1" applyBorder="1"/>
    <xf numFmtId="3" fontId="3" fillId="0" borderId="24" xfId="0" applyNumberFormat="1" applyFont="1" applyFill="1" applyBorder="1" applyAlignment="1">
      <alignment horizontal="center" vertical="center"/>
    </xf>
    <xf numFmtId="0" fontId="15" fillId="0" borderId="44" xfId="0" applyFont="1" applyBorder="1" applyAlignment="1">
      <alignment wrapText="1"/>
    </xf>
    <xf numFmtId="3" fontId="14" fillId="0" borderId="53" xfId="0" applyNumberFormat="1" applyFont="1" applyBorder="1" applyAlignment="1">
      <alignment horizontal="center" vertical="top" wrapText="1"/>
    </xf>
    <xf numFmtId="3" fontId="14" fillId="0" borderId="26" xfId="0" applyNumberFormat="1" applyFont="1" applyBorder="1" applyAlignment="1">
      <alignment horizontal="center" wrapText="1"/>
    </xf>
    <xf numFmtId="3" fontId="14" fillId="0" borderId="26" xfId="0" applyNumberFormat="1" applyFont="1" applyBorder="1" applyAlignment="1">
      <alignment horizontal="center" vertical="top" wrapText="1"/>
    </xf>
    <xf numFmtId="0" fontId="14" fillId="0" borderId="26" xfId="0" applyFont="1" applyBorder="1" applyAlignment="1">
      <alignment horizontal="center" vertical="top" wrapText="1"/>
    </xf>
    <xf numFmtId="3" fontId="0" fillId="0" borderId="26" xfId="0" applyNumberFormat="1" applyBorder="1" applyAlignment="1">
      <alignment horizontal="center"/>
    </xf>
    <xf numFmtId="3" fontId="0" fillId="0" borderId="54" xfId="0" applyNumberFormat="1" applyBorder="1" applyAlignment="1">
      <alignment horizontal="center" vertical="center"/>
    </xf>
    <xf numFmtId="0" fontId="0" fillId="0" borderId="27" xfId="0" applyBorder="1"/>
    <xf numFmtId="3" fontId="14" fillId="0" borderId="19" xfId="0" applyNumberFormat="1" applyFont="1" applyBorder="1" applyAlignment="1">
      <alignment horizontal="center" vertical="top" wrapText="1"/>
    </xf>
    <xf numFmtId="0" fontId="14" fillId="0" borderId="52" xfId="0" applyFont="1" applyBorder="1" applyAlignment="1">
      <alignment horizontal="center" vertical="top" wrapText="1"/>
    </xf>
    <xf numFmtId="3" fontId="14" fillId="0" borderId="52" xfId="0" applyNumberFormat="1" applyFont="1" applyBorder="1" applyAlignment="1">
      <alignment horizontal="center" vertical="top" wrapText="1"/>
    </xf>
    <xf numFmtId="0" fontId="17" fillId="0" borderId="52" xfId="0" applyFont="1" applyBorder="1" applyAlignment="1">
      <alignment horizontal="center" vertical="top" wrapText="1"/>
    </xf>
    <xf numFmtId="0" fontId="17" fillId="0" borderId="48" xfId="0" applyFont="1" applyBorder="1" applyAlignment="1">
      <alignment horizontal="center" vertical="top" wrapText="1"/>
    </xf>
    <xf numFmtId="0" fontId="14" fillId="0" borderId="24" xfId="0" applyFont="1" applyBorder="1" applyAlignment="1">
      <alignment horizontal="center" wrapText="1"/>
    </xf>
    <xf numFmtId="0" fontId="17" fillId="0" borderId="24" xfId="0" applyFont="1" applyBorder="1" applyAlignment="1">
      <alignment horizontal="center" vertical="top" wrapText="1"/>
    </xf>
    <xf numFmtId="0" fontId="14" fillId="0" borderId="24" xfId="0" applyFont="1" applyBorder="1" applyAlignment="1">
      <alignment horizontal="center" vertical="top" wrapText="1"/>
    </xf>
    <xf numFmtId="3" fontId="14" fillId="0" borderId="24" xfId="0" applyNumberFormat="1" applyFont="1" applyBorder="1" applyAlignment="1">
      <alignment horizontal="center" vertical="top" wrapText="1"/>
    </xf>
    <xf numFmtId="3" fontId="0" fillId="0" borderId="45" xfId="0" applyNumberFormat="1" applyBorder="1" applyAlignment="1">
      <alignment horizontal="center" vertical="center"/>
    </xf>
    <xf numFmtId="3" fontId="0" fillId="0" borderId="24" xfId="0" applyNumberFormat="1" applyBorder="1" applyAlignment="1">
      <alignment horizontal="center" vertical="center"/>
    </xf>
    <xf numFmtId="0" fontId="0" fillId="0" borderId="28" xfId="0" applyBorder="1"/>
    <xf numFmtId="3" fontId="17" fillId="0" borderId="6" xfId="0" applyNumberFormat="1" applyFont="1" applyBorder="1" applyAlignment="1">
      <alignment horizontal="center" vertical="top" wrapText="1"/>
    </xf>
    <xf numFmtId="3" fontId="17" fillId="0" borderId="12" xfId="0" applyNumberFormat="1" applyFont="1" applyBorder="1" applyAlignment="1">
      <alignment horizontal="center" wrapText="1"/>
    </xf>
    <xf numFmtId="3" fontId="17" fillId="0" borderId="12" xfId="0" applyNumberFormat="1" applyFont="1" applyBorder="1" applyAlignment="1">
      <alignment horizontal="center" vertical="top" wrapText="1"/>
    </xf>
    <xf numFmtId="3" fontId="17" fillId="0" borderId="12" xfId="0" applyNumberFormat="1" applyFont="1" applyBorder="1" applyAlignment="1">
      <alignment horizontal="center"/>
    </xf>
    <xf numFmtId="3" fontId="3" fillId="0" borderId="12" xfId="0" applyNumberFormat="1" applyFont="1" applyBorder="1" applyAlignment="1">
      <alignment horizontal="center" vertical="center"/>
    </xf>
    <xf numFmtId="3" fontId="3" fillId="0" borderId="11" xfId="0" applyNumberFormat="1" applyFont="1" applyBorder="1" applyAlignment="1">
      <alignment horizontal="center" vertical="center"/>
    </xf>
    <xf numFmtId="3" fontId="3" fillId="0" borderId="26" xfId="0" applyNumberFormat="1" applyFont="1" applyFill="1" applyBorder="1" applyAlignment="1">
      <alignment horizontal="right" vertical="center"/>
    </xf>
    <xf numFmtId="3" fontId="3" fillId="0" borderId="24" xfId="0" applyNumberFormat="1" applyFont="1" applyFill="1" applyBorder="1" applyAlignment="1">
      <alignment horizontal="right" vertical="center"/>
    </xf>
    <xf numFmtId="0" fontId="18" fillId="0" borderId="53" xfId="0" applyFont="1" applyBorder="1" applyAlignment="1">
      <alignment horizontal="center" vertical="top" wrapText="1"/>
    </xf>
    <xf numFmtId="0" fontId="18" fillId="0" borderId="26" xfId="0" applyFont="1" applyBorder="1" applyAlignment="1">
      <alignment horizontal="center" wrapText="1"/>
    </xf>
    <xf numFmtId="0" fontId="18" fillId="0" borderId="26" xfId="0" applyFont="1" applyBorder="1" applyAlignment="1">
      <alignment horizontal="center" vertical="top" wrapText="1"/>
    </xf>
    <xf numFmtId="3" fontId="18" fillId="0" borderId="26" xfId="0" applyNumberFormat="1" applyFont="1" applyBorder="1" applyAlignment="1">
      <alignment horizontal="center" vertical="top" wrapText="1"/>
    </xf>
    <xf numFmtId="3" fontId="0" fillId="0" borderId="26" xfId="0" applyNumberFormat="1" applyBorder="1" applyAlignment="1">
      <alignment horizontal="center" vertical="center"/>
    </xf>
    <xf numFmtId="0" fontId="18" fillId="0" borderId="48" xfId="0" applyFont="1" applyBorder="1" applyAlignment="1">
      <alignment horizontal="center" vertical="top" wrapText="1"/>
    </xf>
    <xf numFmtId="0" fontId="18" fillId="0" borderId="24" xfId="0" applyFont="1" applyBorder="1" applyAlignment="1">
      <alignment horizontal="center" wrapText="1"/>
    </xf>
    <xf numFmtId="0" fontId="18" fillId="0" borderId="24" xfId="0" applyFont="1" applyBorder="1" applyAlignment="1">
      <alignment horizontal="center" vertical="top" wrapText="1"/>
    </xf>
    <xf numFmtId="3" fontId="18" fillId="0" borderId="24" xfId="0" applyNumberFormat="1" applyFont="1" applyBorder="1" applyAlignment="1">
      <alignment horizontal="center" vertical="top" wrapText="1"/>
    </xf>
    <xf numFmtId="3" fontId="0" fillId="0" borderId="45" xfId="0" applyNumberFormat="1" applyFill="1" applyBorder="1" applyAlignment="1">
      <alignment horizontal="center" vertical="center"/>
    </xf>
    <xf numFmtId="4" fontId="3" fillId="0" borderId="15" xfId="0" applyNumberFormat="1" applyFont="1" applyBorder="1" applyAlignment="1">
      <alignment horizontal="center" vertical="center"/>
    </xf>
    <xf numFmtId="0" fontId="8" fillId="0" borderId="16" xfId="0" applyFont="1" applyFill="1" applyBorder="1" applyAlignment="1">
      <alignment horizontal="center" vertical="top" wrapText="1"/>
    </xf>
    <xf numFmtId="0" fontId="8" fillId="0" borderId="17" xfId="0" applyFont="1" applyFill="1" applyBorder="1" applyAlignment="1">
      <alignment horizontal="center" wrapText="1"/>
    </xf>
    <xf numFmtId="0" fontId="8" fillId="0" borderId="17" xfId="0" applyFont="1" applyFill="1" applyBorder="1" applyAlignment="1">
      <alignment horizontal="center" vertical="top" wrapText="1"/>
    </xf>
    <xf numFmtId="0" fontId="22" fillId="0" borderId="17" xfId="0" applyFont="1" applyBorder="1"/>
    <xf numFmtId="3" fontId="3" fillId="0" borderId="17" xfId="0" applyNumberFormat="1" applyFont="1" applyBorder="1" applyAlignment="1">
      <alignment horizontal="center"/>
    </xf>
    <xf numFmtId="3" fontId="3" fillId="0" borderId="17" xfId="0" applyNumberFormat="1" applyFont="1" applyBorder="1" applyAlignment="1">
      <alignment horizontal="center" vertical="center"/>
    </xf>
    <xf numFmtId="3" fontId="3" fillId="0" borderId="17" xfId="0" applyNumberFormat="1" applyFont="1" applyFill="1" applyBorder="1" applyAlignment="1">
      <alignment horizontal="center" vertical="center"/>
    </xf>
    <xf numFmtId="3" fontId="3" fillId="0" borderId="68" xfId="0" applyNumberFormat="1" applyFont="1" applyFill="1" applyBorder="1" applyAlignment="1">
      <alignment horizontal="center" vertical="center"/>
    </xf>
    <xf numFmtId="3" fontId="18" fillId="0" borderId="26" xfId="0" applyNumberFormat="1" applyFont="1" applyBorder="1" applyAlignment="1">
      <alignment horizontal="center" wrapText="1"/>
    </xf>
    <xf numFmtId="0" fontId="0" fillId="0" borderId="26" xfId="0" applyBorder="1"/>
    <xf numFmtId="3" fontId="18" fillId="0" borderId="52" xfId="0" applyNumberFormat="1" applyFont="1" applyBorder="1" applyAlignment="1">
      <alignment horizontal="center" vertical="center" wrapText="1"/>
    </xf>
    <xf numFmtId="0" fontId="0" fillId="0" borderId="24" xfId="0" applyBorder="1"/>
    <xf numFmtId="3" fontId="3" fillId="0" borderId="12" xfId="0" applyNumberFormat="1" applyFont="1" applyBorder="1" applyAlignment="1">
      <alignment horizontal="center" vertical="justify" wrapText="1"/>
    </xf>
    <xf numFmtId="3" fontId="0" fillId="0" borderId="27" xfId="0" applyNumberFormat="1" applyFill="1" applyBorder="1" applyAlignment="1">
      <alignment horizontal="center" vertical="center"/>
    </xf>
    <xf numFmtId="3" fontId="0" fillId="0" borderId="28" xfId="0" applyNumberFormat="1" applyFill="1" applyBorder="1" applyAlignment="1">
      <alignment horizontal="center" vertical="center"/>
    </xf>
    <xf numFmtId="3" fontId="0" fillId="0" borderId="27" xfId="0" applyNumberFormat="1" applyBorder="1" applyAlignment="1">
      <alignment horizontal="center" vertical="center"/>
    </xf>
    <xf numFmtId="3" fontId="0" fillId="0" borderId="25" xfId="0" applyNumberFormat="1" applyBorder="1" applyAlignment="1">
      <alignment horizontal="center" vertical="center"/>
    </xf>
    <xf numFmtId="3" fontId="0" fillId="0" borderId="28" xfId="0" applyNumberFormat="1" applyBorder="1" applyAlignment="1">
      <alignment horizontal="center" vertical="center"/>
    </xf>
    <xf numFmtId="4" fontId="3" fillId="0" borderId="11" xfId="0" applyNumberFormat="1" applyFont="1" applyBorder="1" applyAlignment="1">
      <alignment horizontal="center" vertical="center"/>
    </xf>
    <xf numFmtId="4" fontId="3" fillId="0" borderId="5" xfId="0" applyNumberFormat="1" applyFont="1" applyBorder="1" applyAlignment="1">
      <alignment horizontal="center"/>
    </xf>
    <xf numFmtId="4" fontId="3" fillId="0" borderId="39" xfId="0" applyNumberFormat="1" applyFont="1" applyBorder="1" applyAlignment="1">
      <alignment horizontal="center"/>
    </xf>
    <xf numFmtId="4" fontId="3" fillId="0" borderId="14" xfId="0" applyNumberFormat="1" applyFont="1" applyBorder="1" applyAlignment="1">
      <alignment horizontal="center"/>
    </xf>
    <xf numFmtId="0" fontId="45" fillId="0" borderId="22" xfId="0" applyFont="1" applyBorder="1"/>
    <xf numFmtId="2" fontId="0" fillId="0" borderId="24" xfId="0" applyNumberFormat="1" applyBorder="1"/>
    <xf numFmtId="2" fontId="0" fillId="0" borderId="45" xfId="0" applyNumberFormat="1" applyBorder="1" applyAlignment="1">
      <alignment horizontal="center"/>
    </xf>
    <xf numFmtId="0" fontId="3" fillId="0" borderId="53" xfId="0" applyFont="1" applyBorder="1"/>
    <xf numFmtId="2" fontId="0" fillId="0" borderId="54" xfId="0" applyNumberFormat="1" applyBorder="1" applyAlignment="1">
      <alignment horizontal="center"/>
    </xf>
    <xf numFmtId="0" fontId="32" fillId="9" borderId="13" xfId="0" applyFont="1" applyFill="1" applyBorder="1" applyAlignment="1">
      <alignment horizontal="center"/>
    </xf>
    <xf numFmtId="0" fontId="3" fillId="8" borderId="61" xfId="0" applyFont="1" applyFill="1" applyBorder="1" applyAlignment="1">
      <alignment horizontal="center"/>
    </xf>
    <xf numFmtId="4" fontId="0" fillId="0" borderId="47" xfId="0" applyNumberFormat="1" applyFill="1" applyBorder="1" applyAlignment="1">
      <alignment horizontal="center"/>
    </xf>
    <xf numFmtId="4" fontId="0" fillId="0" borderId="69" xfId="0" applyNumberFormat="1" applyFill="1" applyBorder="1" applyAlignment="1">
      <alignment horizontal="center"/>
    </xf>
    <xf numFmtId="4" fontId="0" fillId="0" borderId="70" xfId="0" applyNumberFormat="1" applyFill="1" applyBorder="1" applyAlignment="1">
      <alignment horizontal="center"/>
    </xf>
    <xf numFmtId="3" fontId="0" fillId="0" borderId="69" xfId="0" applyNumberFormat="1" applyFill="1" applyBorder="1" applyAlignment="1">
      <alignment horizontal="center"/>
    </xf>
    <xf numFmtId="0" fontId="0" fillId="0" borderId="2" xfId="0" applyFill="1" applyBorder="1" applyAlignment="1">
      <alignment horizontal="center"/>
    </xf>
    <xf numFmtId="0" fontId="0" fillId="0" borderId="4" xfId="0" applyFill="1" applyBorder="1" applyAlignment="1">
      <alignment horizontal="center"/>
    </xf>
    <xf numFmtId="0" fontId="0" fillId="0" borderId="5" xfId="0" quotePrefix="1" applyFill="1" applyBorder="1" applyAlignment="1">
      <alignment horizontal="center"/>
    </xf>
    <xf numFmtId="0" fontId="0" fillId="0" borderId="5" xfId="0" applyFill="1" applyBorder="1" applyAlignment="1">
      <alignment horizontal="center"/>
    </xf>
    <xf numFmtId="0" fontId="0" fillId="0" borderId="11" xfId="0" applyBorder="1"/>
    <xf numFmtId="4" fontId="0" fillId="0" borderId="15" xfId="0" applyNumberFormat="1" applyBorder="1"/>
    <xf numFmtId="3" fontId="18" fillId="0" borderId="0" xfId="0" applyNumberFormat="1" applyFont="1" applyBorder="1" applyAlignment="1">
      <alignment horizontal="center" vertical="center"/>
    </xf>
    <xf numFmtId="3" fontId="0" fillId="0" borderId="71" xfId="0" applyNumberFormat="1" applyBorder="1" applyAlignment="1">
      <alignment horizontal="center" vertical="center"/>
    </xf>
    <xf numFmtId="3" fontId="18" fillId="0" borderId="71" xfId="0" applyNumberFormat="1" applyFont="1" applyBorder="1" applyAlignment="1">
      <alignment horizontal="center" vertical="center"/>
    </xf>
    <xf numFmtId="0" fontId="3" fillId="0" borderId="72" xfId="0" applyFont="1" applyBorder="1" applyAlignment="1">
      <alignment horizontal="center" vertical="center"/>
    </xf>
    <xf numFmtId="3" fontId="3" fillId="0" borderId="73" xfId="0" applyNumberFormat="1" applyFont="1" applyBorder="1" applyAlignment="1">
      <alignment horizontal="center" vertical="center"/>
    </xf>
    <xf numFmtId="0" fontId="32" fillId="9" borderId="7" xfId="0" applyFont="1" applyFill="1" applyBorder="1"/>
    <xf numFmtId="0" fontId="31" fillId="9" borderId="18" xfId="0" applyFont="1" applyFill="1" applyBorder="1" applyAlignment="1">
      <alignment horizontal="center"/>
    </xf>
    <xf numFmtId="0" fontId="32" fillId="9" borderId="8" xfId="0" applyFont="1" applyFill="1" applyBorder="1"/>
    <xf numFmtId="0" fontId="31" fillId="9" borderId="4" xfId="0" applyFont="1" applyFill="1" applyBorder="1" applyAlignment="1">
      <alignment horizontal="center"/>
    </xf>
    <xf numFmtId="0" fontId="32" fillId="9" borderId="0" xfId="0" applyFont="1" applyFill="1" applyBorder="1" applyAlignment="1">
      <alignment horizontal="center"/>
    </xf>
    <xf numFmtId="0" fontId="31" fillId="9" borderId="18" xfId="0" quotePrefix="1" applyFont="1" applyFill="1" applyBorder="1" applyAlignment="1">
      <alignment horizontal="center"/>
    </xf>
    <xf numFmtId="0" fontId="26" fillId="9" borderId="8" xfId="0" applyFont="1" applyFill="1" applyBorder="1"/>
    <xf numFmtId="2" fontId="18" fillId="0" borderId="13" xfId="0" applyNumberFormat="1" applyFont="1" applyBorder="1" applyAlignment="1">
      <alignment horizontal="center"/>
    </xf>
    <xf numFmtId="0" fontId="10" fillId="0" borderId="1" xfId="0" applyFont="1" applyBorder="1" applyAlignment="1"/>
    <xf numFmtId="0" fontId="10" fillId="0" borderId="6" xfId="0" applyFont="1" applyBorder="1" applyAlignment="1"/>
    <xf numFmtId="0" fontId="42" fillId="0" borderId="0" xfId="0" applyFont="1" applyAlignment="1">
      <alignment horizontal="left"/>
    </xf>
    <xf numFmtId="0" fontId="30" fillId="0" borderId="0" xfId="0" applyFont="1" applyAlignment="1">
      <alignment horizontal="center"/>
    </xf>
    <xf numFmtId="3" fontId="30" fillId="0" borderId="0" xfId="0" applyNumberFormat="1" applyFont="1" applyAlignment="1">
      <alignment horizontal="center"/>
    </xf>
    <xf numFmtId="0" fontId="10" fillId="0" borderId="0" xfId="0" applyFont="1" applyAlignment="1">
      <alignment horizontal="center"/>
    </xf>
    <xf numFmtId="0" fontId="10" fillId="0" borderId="0" xfId="0" applyFont="1" applyFill="1" applyAlignment="1">
      <alignment horizontal="center"/>
    </xf>
    <xf numFmtId="10" fontId="30" fillId="0" borderId="0" xfId="0" applyNumberFormat="1" applyFont="1" applyAlignment="1">
      <alignment horizontal="center"/>
    </xf>
    <xf numFmtId="0" fontId="42" fillId="0" borderId="0" xfId="0" applyFont="1" applyFill="1" applyBorder="1" applyAlignment="1">
      <alignment horizontal="left"/>
    </xf>
    <xf numFmtId="3" fontId="46" fillId="0" borderId="0" xfId="0" applyNumberFormat="1" applyFont="1" applyAlignment="1">
      <alignment horizontal="center"/>
    </xf>
    <xf numFmtId="0" fontId="10" fillId="0" borderId="0" xfId="0" applyFont="1"/>
    <xf numFmtId="0" fontId="30" fillId="0" borderId="0" xfId="0" applyFont="1"/>
    <xf numFmtId="0" fontId="30" fillId="0" borderId="0" xfId="0" applyFont="1" applyAlignment="1">
      <alignment horizontal="left"/>
    </xf>
    <xf numFmtId="0" fontId="10" fillId="0" borderId="0" xfId="0" applyFont="1" applyAlignment="1">
      <alignment horizontal="left"/>
    </xf>
    <xf numFmtId="0" fontId="0" fillId="14" borderId="0" xfId="0" applyFill="1"/>
    <xf numFmtId="0" fontId="47" fillId="14" borderId="0" xfId="0" applyFont="1" applyFill="1" applyAlignment="1">
      <alignment horizontal="center"/>
    </xf>
    <xf numFmtId="0" fontId="47" fillId="14" borderId="0" xfId="0" applyFont="1" applyFill="1"/>
    <xf numFmtId="10" fontId="0" fillId="17" borderId="0" xfId="0" applyNumberFormat="1" applyFill="1" applyAlignment="1">
      <alignment horizontal="center"/>
    </xf>
    <xf numFmtId="10" fontId="0" fillId="17" borderId="0" xfId="0" applyNumberFormat="1" applyFill="1"/>
    <xf numFmtId="3" fontId="0" fillId="0" borderId="13" xfId="0" quotePrefix="1" applyNumberFormat="1" applyBorder="1" applyAlignment="1">
      <alignment horizontal="center"/>
    </xf>
    <xf numFmtId="3" fontId="43" fillId="4" borderId="23" xfId="0" applyNumberFormat="1" applyFont="1" applyFill="1" applyBorder="1" applyAlignment="1">
      <alignment horizontal="center"/>
    </xf>
    <xf numFmtId="3" fontId="0" fillId="4" borderId="23" xfId="0" applyNumberFormat="1" applyFill="1" applyBorder="1" applyAlignment="1">
      <alignment horizontal="center"/>
    </xf>
    <xf numFmtId="3" fontId="2" fillId="0" borderId="20" xfId="0" applyNumberFormat="1" applyFont="1" applyBorder="1" applyAlignment="1">
      <alignment horizontal="center"/>
    </xf>
    <xf numFmtId="3" fontId="2" fillId="0" borderId="17" xfId="0" applyNumberFormat="1" applyFont="1" applyBorder="1" applyAlignment="1">
      <alignment horizontal="center"/>
    </xf>
    <xf numFmtId="3" fontId="6" fillId="0" borderId="20" xfId="0" applyNumberFormat="1" applyFont="1" applyBorder="1" applyAlignment="1">
      <alignment horizontal="center"/>
    </xf>
    <xf numFmtId="3" fontId="3" fillId="0" borderId="54" xfId="0" applyNumberFormat="1" applyFont="1" applyFill="1" applyBorder="1" applyAlignment="1">
      <alignment horizontal="center"/>
    </xf>
    <xf numFmtId="0" fontId="34" fillId="0" borderId="0" xfId="0" applyFont="1" applyAlignment="1">
      <alignment wrapText="1"/>
    </xf>
    <xf numFmtId="0" fontId="0" fillId="0" borderId="0" xfId="0" applyAlignment="1">
      <alignment wrapText="1"/>
    </xf>
    <xf numFmtId="0" fontId="8" fillId="0" borderId="56" xfId="0" applyFont="1" applyFill="1" applyBorder="1" applyAlignment="1">
      <alignment horizontal="center" vertical="center" wrapText="1"/>
    </xf>
    <xf numFmtId="0" fontId="8" fillId="0" borderId="62" xfId="0" applyFont="1" applyFill="1" applyBorder="1" applyAlignment="1">
      <alignment horizontal="center" vertical="center" wrapText="1"/>
    </xf>
    <xf numFmtId="0" fontId="8" fillId="0" borderId="51" xfId="0" applyFont="1" applyFill="1" applyBorder="1" applyAlignment="1">
      <alignment horizontal="center" vertical="center" wrapText="1"/>
    </xf>
    <xf numFmtId="0" fontId="8" fillId="0" borderId="21" xfId="0" applyFont="1" applyFill="1" applyBorder="1" applyAlignment="1">
      <alignment horizontal="center" wrapText="1"/>
    </xf>
    <xf numFmtId="0" fontId="8" fillId="0" borderId="38" xfId="0" applyFont="1" applyFill="1" applyBorder="1" applyAlignment="1">
      <alignment horizontal="center" wrapText="1"/>
    </xf>
    <xf numFmtId="0" fontId="3" fillId="0" borderId="0" xfId="0" applyFont="1" applyAlignment="1">
      <alignment wrapText="1"/>
    </xf>
    <xf numFmtId="0" fontId="8" fillId="0" borderId="26" xfId="0" applyFont="1" applyFill="1" applyBorder="1" applyAlignment="1">
      <alignment horizontal="center" vertical="top" wrapText="1"/>
    </xf>
    <xf numFmtId="0" fontId="9" fillId="0" borderId="24" xfId="0" applyFont="1" applyFill="1" applyBorder="1" applyAlignment="1">
      <alignment horizontal="center" vertical="top" wrapText="1"/>
    </xf>
    <xf numFmtId="0" fontId="9" fillId="0" borderId="17" xfId="0" applyFont="1" applyFill="1" applyBorder="1" applyAlignment="1">
      <alignment horizontal="center" vertical="top" wrapText="1"/>
    </xf>
    <xf numFmtId="0" fontId="8" fillId="0" borderId="55" xfId="0" applyFont="1" applyFill="1" applyBorder="1" applyAlignment="1">
      <alignment horizontal="center" vertical="top" wrapText="1"/>
    </xf>
    <xf numFmtId="0" fontId="8" fillId="0" borderId="40" xfId="0" applyFont="1" applyFill="1" applyBorder="1" applyAlignment="1">
      <alignment horizontal="center" vertical="top" wrapText="1"/>
    </xf>
    <xf numFmtId="0" fontId="8" fillId="0" borderId="69" xfId="0" applyFont="1" applyFill="1" applyBorder="1" applyAlignment="1">
      <alignment horizontal="center" vertical="top" wrapText="1"/>
    </xf>
    <xf numFmtId="0" fontId="8" fillId="0" borderId="46" xfId="0" applyFont="1" applyFill="1" applyBorder="1" applyAlignment="1">
      <alignment horizontal="center" vertical="center" wrapText="1"/>
    </xf>
    <xf numFmtId="0" fontId="17" fillId="0" borderId="0" xfId="0" applyFont="1" applyFill="1" applyBorder="1" applyAlignment="1">
      <alignment horizontal="left" vertical="center" wrapText="1"/>
    </xf>
    <xf numFmtId="0" fontId="3" fillId="0" borderId="0" xfId="0" applyFont="1" applyAlignment="1">
      <alignment horizontal="left" vertical="center" wrapText="1"/>
    </xf>
    <xf numFmtId="0" fontId="0" fillId="0" borderId="0" xfId="0" applyAlignment="1">
      <alignment horizontal="left" vertical="center" wrapText="1"/>
    </xf>
    <xf numFmtId="0" fontId="3" fillId="0" borderId="0" xfId="0" applyFont="1" applyAlignment="1">
      <alignment horizontal="left"/>
    </xf>
    <xf numFmtId="0" fontId="3" fillId="0" borderId="21" xfId="0" applyFont="1" applyBorder="1" applyAlignment="1">
      <alignment horizontal="center" wrapText="1"/>
    </xf>
    <xf numFmtId="0" fontId="3" fillId="0" borderId="38" xfId="0" applyFont="1" applyBorder="1" applyAlignment="1">
      <alignment horizontal="center" wrapText="1"/>
    </xf>
    <xf numFmtId="0" fontId="3" fillId="8" borderId="61" xfId="0" applyFont="1" applyFill="1" applyBorder="1" applyAlignment="1">
      <alignment horizontal="center"/>
    </xf>
    <xf numFmtId="0" fontId="3" fillId="16" borderId="38" xfId="0" applyFont="1" applyFill="1" applyBorder="1" applyAlignment="1">
      <alignment horizontal="center" wrapText="1"/>
    </xf>
    <xf numFmtId="0" fontId="3" fillId="14" borderId="41" xfId="0" applyFont="1" applyFill="1" applyBorder="1" applyAlignment="1">
      <alignment horizontal="center" wrapText="1"/>
    </xf>
    <xf numFmtId="0" fontId="3" fillId="14" borderId="0" xfId="0" applyFont="1" applyFill="1" applyBorder="1" applyAlignment="1">
      <alignment horizontal="center" wrapText="1"/>
    </xf>
    <xf numFmtId="0" fontId="3" fillId="18" borderId="46" xfId="0" applyFont="1" applyFill="1" applyBorder="1" applyAlignment="1">
      <alignment horizontal="center" wrapText="1"/>
    </xf>
    <xf numFmtId="0" fontId="3" fillId="18" borderId="0" xfId="0" applyFont="1" applyFill="1" applyBorder="1" applyAlignment="1">
      <alignment horizontal="center" wrapText="1"/>
    </xf>
    <xf numFmtId="0" fontId="3" fillId="16" borderId="46" xfId="0" applyFont="1" applyFill="1" applyBorder="1" applyAlignment="1">
      <alignment horizontal="center" wrapText="1"/>
    </xf>
    <xf numFmtId="0" fontId="3" fillId="16" borderId="0" xfId="0" applyFont="1" applyFill="1" applyBorder="1" applyAlignment="1">
      <alignment horizontal="center" wrapText="1"/>
    </xf>
    <xf numFmtId="0" fontId="6" fillId="15" borderId="46" xfId="0" applyFont="1" applyFill="1" applyBorder="1" applyAlignment="1">
      <alignment horizontal="center" wrapText="1"/>
    </xf>
    <xf numFmtId="0" fontId="6" fillId="15" borderId="0" xfId="0" applyFont="1" applyFill="1" applyBorder="1" applyAlignment="1">
      <alignment horizontal="center" wrapText="1"/>
    </xf>
    <xf numFmtId="0" fontId="3" fillId="8" borderId="0" xfId="0" applyFont="1" applyFill="1" applyBorder="1" applyAlignment="1">
      <alignment horizontal="center" wrapText="1"/>
    </xf>
    <xf numFmtId="0" fontId="0" fillId="0" borderId="23" xfId="0" applyBorder="1" applyAlignment="1">
      <alignment horizontal="center" vertical="center"/>
    </xf>
    <xf numFmtId="0" fontId="0" fillId="0" borderId="17" xfId="0" applyBorder="1" applyAlignment="1">
      <alignment horizontal="center" vertical="center"/>
    </xf>
    <xf numFmtId="0" fontId="0" fillId="0" borderId="20" xfId="0" applyBorder="1" applyAlignment="1">
      <alignment horizontal="center" vertical="center"/>
    </xf>
    <xf numFmtId="0" fontId="0" fillId="0" borderId="44" xfId="0" applyBorder="1" applyAlignment="1">
      <alignment horizontal="center" vertical="center"/>
    </xf>
    <xf numFmtId="2" fontId="0" fillId="0" borderId="43" xfId="0" applyNumberFormat="1" applyBorder="1" applyAlignment="1">
      <alignment horizontal="center" vertical="center"/>
    </xf>
    <xf numFmtId="2" fontId="0" fillId="0" borderId="8" xfId="0" applyNumberFormat="1" applyBorder="1" applyAlignment="1">
      <alignment horizontal="center" vertical="center"/>
    </xf>
    <xf numFmtId="0" fontId="0" fillId="0" borderId="43" xfId="0" applyBorder="1" applyAlignment="1">
      <alignment horizontal="center" vertical="center"/>
    </xf>
    <xf numFmtId="0" fontId="0" fillId="0" borderId="8" xfId="0" applyBorder="1" applyAlignment="1">
      <alignment horizontal="center" vertical="center"/>
    </xf>
    <xf numFmtId="4" fontId="0" fillId="0" borderId="43" xfId="0" applyNumberFormat="1" applyBorder="1" applyAlignment="1">
      <alignment horizontal="center" vertical="center"/>
    </xf>
    <xf numFmtId="4" fontId="0" fillId="0" borderId="8" xfId="0" applyNumberFormat="1" applyBorder="1" applyAlignment="1">
      <alignment horizontal="center" vertical="center"/>
    </xf>
    <xf numFmtId="4" fontId="0" fillId="0" borderId="68" xfId="0" applyNumberFormat="1" applyBorder="1" applyAlignment="1">
      <alignment horizontal="center" vertical="center"/>
    </xf>
    <xf numFmtId="4" fontId="0" fillId="0" borderId="13" xfId="0" applyNumberFormat="1" applyBorder="1" applyAlignment="1">
      <alignment horizontal="center" vertical="center"/>
    </xf>
    <xf numFmtId="4" fontId="0" fillId="0" borderId="17" xfId="0" applyNumberFormat="1" applyBorder="1" applyAlignment="1">
      <alignment horizontal="center" vertical="center"/>
    </xf>
    <xf numFmtId="4" fontId="0" fillId="0" borderId="4" xfId="0" applyNumberFormat="1" applyBorder="1" applyAlignment="1">
      <alignment horizontal="center" vertical="center"/>
    </xf>
    <xf numFmtId="4" fontId="0" fillId="0" borderId="39" xfId="0" applyNumberFormat="1" applyBorder="1" applyAlignment="1">
      <alignment horizontal="center" vertical="center"/>
    </xf>
    <xf numFmtId="176" fontId="41" fillId="0" borderId="0" xfId="2" applyNumberFormat="1" applyFont="1" applyFill="1" applyAlignment="1" applyProtection="1">
      <alignment horizontal="right" vertical="top"/>
    </xf>
    <xf numFmtId="1" fontId="1" fillId="0" borderId="0" xfId="0" applyNumberFormat="1" applyFont="1" applyFill="1" applyBorder="1" applyAlignment="1">
      <alignment horizontal="left" vertical="center"/>
    </xf>
    <xf numFmtId="1" fontId="0" fillId="0" borderId="0" xfId="0" applyNumberFormat="1" applyFont="1" applyFill="1" applyBorder="1" applyAlignment="1">
      <alignment horizontal="left" vertical="center"/>
    </xf>
    <xf numFmtId="0" fontId="10" fillId="0" borderId="0" xfId="0" applyFont="1" applyFill="1" applyBorder="1" applyAlignment="1">
      <alignment horizontal="center" vertical="center"/>
    </xf>
    <xf numFmtId="0" fontId="3" fillId="0" borderId="0" xfId="0" applyFont="1" applyAlignment="1">
      <alignment horizontal="center" vertical="center" wrapText="1"/>
    </xf>
    <xf numFmtId="0" fontId="3" fillId="0" borderId="2" xfId="0" applyFont="1" applyBorder="1" applyAlignment="1">
      <alignment horizontal="center"/>
    </xf>
  </cellXfs>
  <cellStyles count="3">
    <cellStyle name="Encabezado 1" xfId="1"/>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80"/>
              </a:solidFill>
              <a:prstDash val="solid"/>
            </a:ln>
          </c:spPr>
          <c:marker>
            <c:symbol val="none"/>
          </c:marker>
          <c:trendline>
            <c:spPr>
              <a:ln w="25400">
                <a:solidFill>
                  <a:srgbClr val="000000"/>
                </a:solidFill>
                <a:prstDash val="solid"/>
              </a:ln>
            </c:spPr>
            <c:trendlineType val="linear"/>
            <c:dispRSqr val="1"/>
            <c:dispEq val="1"/>
            <c:trendlineLbl>
              <c:numFmt formatCode="General" sourceLinked="0"/>
              <c:spPr>
                <a:noFill/>
                <a:ln w="25400">
                  <a:noFill/>
                </a:ln>
              </c:spPr>
              <c:txPr>
                <a:bodyPr/>
                <a:lstStyle/>
                <a:p>
                  <a:pPr>
                    <a:defRPr sz="100" b="0" i="0" u="none" strike="noStrike" baseline="0">
                      <a:solidFill>
                        <a:srgbClr val="000000"/>
                      </a:solidFill>
                      <a:latin typeface="Arial"/>
                      <a:ea typeface="Arial"/>
                      <a:cs typeface="Arial"/>
                    </a:defRPr>
                  </a:pPr>
                  <a:endParaRPr lang="es-ES"/>
                </a:p>
              </c:txPr>
            </c:trendlineLbl>
          </c:trendline>
          <c:val>
            <c:numRef>
              <c:f>'3.3'!#REF!</c:f>
              <c:numCache>
                <c:formatCode>General</c:formatCode>
                <c:ptCount val="1"/>
                <c:pt idx="0">
                  <c:v>1</c:v>
                </c:pt>
              </c:numCache>
            </c:numRef>
          </c:val>
          <c:smooth val="0"/>
          <c:extLst>
            <c:ext xmlns:c16="http://schemas.microsoft.com/office/drawing/2014/chart" uri="{C3380CC4-5D6E-409C-BE32-E72D297353CC}">
              <c16:uniqueId val="{00000000-7742-407D-8345-2F976C59DD3E}"/>
            </c:ext>
          </c:extLst>
        </c:ser>
        <c:dLbls>
          <c:showLegendKey val="0"/>
          <c:showVal val="0"/>
          <c:showCatName val="0"/>
          <c:showSerName val="0"/>
          <c:showPercent val="0"/>
          <c:showBubbleSize val="0"/>
        </c:dLbls>
        <c:smooth val="0"/>
        <c:axId val="407585864"/>
        <c:axId val="1"/>
      </c:lineChart>
      <c:catAx>
        <c:axId val="4075858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ES"/>
          </a:p>
        </c:txPr>
        <c:crossAx val="407585864"/>
        <c:crosses val="autoZero"/>
        <c:crossBetween val="between"/>
      </c:valAx>
      <c:spPr>
        <a:solidFill>
          <a:srgbClr val="C0C0C0"/>
        </a:solidFill>
        <a:ln w="12700">
          <a:solidFill>
            <a:srgbClr val="808080"/>
          </a:solidFill>
          <a:prstDash val="solid"/>
        </a:ln>
      </c:spPr>
    </c:plotArea>
    <c:legend>
      <c:legendPos val="r"/>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ES"/>
              <a:t>EVOLUCION DE LICENCIAS</a:t>
            </a:r>
          </a:p>
        </c:rich>
      </c:tx>
      <c:layout>
        <c:manualLayout>
          <c:xMode val="edge"/>
          <c:yMode val="edge"/>
          <c:x val="0.46335966817801943"/>
          <c:y val="6.9773854025822535E-2"/>
        </c:manualLayout>
      </c:layout>
      <c:overlay val="0"/>
    </c:title>
    <c:autoTitleDeleted val="0"/>
    <c:plotArea>
      <c:layout>
        <c:manualLayout>
          <c:layoutTarget val="inner"/>
          <c:xMode val="edge"/>
          <c:yMode val="edge"/>
          <c:x val="4.1264354784743905E-2"/>
          <c:y val="2.4713455058518352E-2"/>
          <c:w val="0.95873564521525612"/>
          <c:h val="0.87532606838168603"/>
        </c:manualLayout>
      </c:layout>
      <c:lineChart>
        <c:grouping val="stacked"/>
        <c:varyColors val="0"/>
        <c:ser>
          <c:idx val="0"/>
          <c:order val="0"/>
          <c:tx>
            <c:strRef>
              <c:f>'3.3'!$B$13</c:f>
              <c:strCache>
                <c:ptCount val="1"/>
                <c:pt idx="0">
                  <c:v>AÑO</c:v>
                </c:pt>
              </c:strCache>
            </c:strRef>
          </c:tx>
          <c:marker>
            <c:symbol val="none"/>
          </c:marker>
          <c:dLbls>
            <c:spPr>
              <a:noFill/>
              <a:ln w="25400">
                <a:noFill/>
              </a:ln>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errBars>
            <c:errDir val="y"/>
            <c:errBarType val="both"/>
            <c:errValType val="stdErr"/>
            <c:noEndCap val="0"/>
            <c:spPr>
              <a:ln w="3175">
                <a:solidFill>
                  <a:srgbClr val="000000"/>
                </a:solidFill>
                <a:prstDash val="solid"/>
              </a:ln>
            </c:spPr>
          </c:errBars>
          <c:val>
            <c:numRef>
              <c:f>'3.3'!$C$13:$AB$13</c:f>
              <c:numCache>
                <c:formatCode>General</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val>
          <c:smooth val="0"/>
          <c:extLst>
            <c:ext xmlns:c16="http://schemas.microsoft.com/office/drawing/2014/chart" uri="{C3380CC4-5D6E-409C-BE32-E72D297353CC}">
              <c16:uniqueId val="{00000000-D23A-46F4-A43D-F4E0E3990070}"/>
            </c:ext>
          </c:extLst>
        </c:ser>
        <c:ser>
          <c:idx val="1"/>
          <c:order val="1"/>
          <c:tx>
            <c:strRef>
              <c:f>'3.3'!$B$14</c:f>
              <c:strCache>
                <c:ptCount val="1"/>
                <c:pt idx="0">
                  <c:v>Número de Licencias de Caza</c:v>
                </c:pt>
              </c:strCache>
            </c:strRef>
          </c:tx>
          <c:marker>
            <c:symbol val="none"/>
          </c:marker>
          <c:dLbls>
            <c:spPr>
              <a:noFill/>
              <a:ln w="25400">
                <a:noFill/>
              </a:ln>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errBars>
            <c:errDir val="y"/>
            <c:errBarType val="both"/>
            <c:errValType val="stdErr"/>
            <c:noEndCap val="0"/>
            <c:spPr>
              <a:ln w="3175">
                <a:solidFill>
                  <a:srgbClr val="000000"/>
                </a:solidFill>
                <a:prstDash val="solid"/>
              </a:ln>
            </c:spPr>
          </c:errBars>
          <c:val>
            <c:numRef>
              <c:f>'3.3'!$C$14:$AB$14</c:f>
              <c:numCache>
                <c:formatCode>#,##0</c:formatCode>
                <c:ptCount val="26"/>
                <c:pt idx="0">
                  <c:v>14911</c:v>
                </c:pt>
                <c:pt idx="1">
                  <c:v>14836</c:v>
                </c:pt>
                <c:pt idx="2">
                  <c:v>14344</c:v>
                </c:pt>
                <c:pt idx="3">
                  <c:v>14197</c:v>
                </c:pt>
                <c:pt idx="4">
                  <c:v>13691</c:v>
                </c:pt>
                <c:pt idx="5">
                  <c:v>13999</c:v>
                </c:pt>
                <c:pt idx="6">
                  <c:v>13674</c:v>
                </c:pt>
                <c:pt idx="7">
                  <c:v>13668</c:v>
                </c:pt>
                <c:pt idx="8">
                  <c:v>13891</c:v>
                </c:pt>
                <c:pt idx="9">
                  <c:v>13957</c:v>
                </c:pt>
                <c:pt idx="10">
                  <c:v>13541</c:v>
                </c:pt>
                <c:pt idx="11">
                  <c:v>13279</c:v>
                </c:pt>
                <c:pt idx="12">
                  <c:v>13167</c:v>
                </c:pt>
                <c:pt idx="13">
                  <c:v>12937</c:v>
                </c:pt>
                <c:pt idx="14">
                  <c:v>12240</c:v>
                </c:pt>
                <c:pt idx="15">
                  <c:v>11677</c:v>
                </c:pt>
                <c:pt idx="16">
                  <c:v>11219</c:v>
                </c:pt>
                <c:pt idx="17">
                  <c:v>10910</c:v>
                </c:pt>
                <c:pt idx="18">
                  <c:v>10682</c:v>
                </c:pt>
                <c:pt idx="19">
                  <c:v>10618</c:v>
                </c:pt>
                <c:pt idx="20">
                  <c:v>10339</c:v>
                </c:pt>
                <c:pt idx="21">
                  <c:v>10159</c:v>
                </c:pt>
                <c:pt idx="22">
                  <c:v>9534</c:v>
                </c:pt>
                <c:pt idx="23">
                  <c:v>9696</c:v>
                </c:pt>
                <c:pt idx="24">
                  <c:v>9618</c:v>
                </c:pt>
                <c:pt idx="25">
                  <c:v>9437</c:v>
                </c:pt>
              </c:numCache>
            </c:numRef>
          </c:val>
          <c:smooth val="0"/>
          <c:extLst>
            <c:ext xmlns:c16="http://schemas.microsoft.com/office/drawing/2014/chart" uri="{C3380CC4-5D6E-409C-BE32-E72D297353CC}">
              <c16:uniqueId val="{00000001-D23A-46F4-A43D-F4E0E3990070}"/>
            </c:ext>
          </c:extLst>
        </c:ser>
        <c:dLbls>
          <c:showLegendKey val="0"/>
          <c:showVal val="0"/>
          <c:showCatName val="0"/>
          <c:showSerName val="0"/>
          <c:showPercent val="0"/>
          <c:showBubbleSize val="0"/>
        </c:dLbls>
        <c:upDownBars>
          <c:gapWidth val="150"/>
          <c:upBars/>
          <c:downBars/>
        </c:upDownBars>
        <c:smooth val="0"/>
        <c:axId val="407585536"/>
        <c:axId val="1"/>
      </c:lineChart>
      <c:catAx>
        <c:axId val="407585536"/>
        <c:scaling>
          <c:orientation val="minMax"/>
        </c:scaling>
        <c:delete val="0"/>
        <c:axPos val="b"/>
        <c:title>
          <c:tx>
            <c:rich>
              <a:bodyPr/>
              <a:lstStyle/>
              <a:p>
                <a:pPr>
                  <a:defRPr/>
                </a:pPr>
                <a:r>
                  <a:rPr lang="en-US"/>
                  <a:t>AÑO</a:t>
                </a:r>
              </a:p>
            </c:rich>
          </c:tx>
          <c:layout/>
          <c:overlay val="0"/>
        </c:title>
        <c:numFmt formatCode="General" sourceLinked="1"/>
        <c:majorTickMark val="out"/>
        <c:minorTickMark val="none"/>
        <c:tickLblPos val="nextTo"/>
        <c:txPr>
          <a:bodyPr rot="0" vert="horz"/>
          <a:lstStyle/>
          <a:p>
            <a:pPr>
              <a:defRPr/>
            </a:pPr>
            <a:endParaRPr lang="es-ES"/>
          </a:p>
        </c:txPr>
        <c:crossAx val="1"/>
        <c:crosses val="autoZero"/>
        <c:auto val="1"/>
        <c:lblAlgn val="ctr"/>
        <c:lblOffset val="100"/>
        <c:noMultiLvlLbl val="0"/>
      </c:catAx>
      <c:valAx>
        <c:axId val="1"/>
        <c:scaling>
          <c:orientation val="minMax"/>
        </c:scaling>
        <c:delete val="0"/>
        <c:axPos val="l"/>
        <c:majorGridlines/>
        <c:title>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407585536"/>
        <c:crosses val="autoZero"/>
        <c:crossBetween val="between"/>
      </c:valAx>
      <c:dTable>
        <c:showHorzBorder val="1"/>
        <c:showVertBorder val="1"/>
        <c:showOutline val="1"/>
        <c:showKeys val="1"/>
      </c:dTable>
    </c:plotArea>
    <c:legend>
      <c:legendPos val="r"/>
      <c:legendEntry>
        <c:idx val="1"/>
        <c:delete val="1"/>
      </c:legendEntry>
      <c:layout>
        <c:manualLayout>
          <c:xMode val="edge"/>
          <c:yMode val="edge"/>
          <c:x val="0.7185226636821489"/>
          <c:y val="0.11784529459070141"/>
          <c:w val="0.26133184107442642"/>
          <c:h val="7.7441254186660993E-2"/>
        </c:manualLayout>
      </c:layout>
      <c:overlay val="0"/>
    </c:legend>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21</xdr:row>
      <xdr:rowOff>85725</xdr:rowOff>
    </xdr:from>
    <xdr:to>
      <xdr:col>1</xdr:col>
      <xdr:colOff>0</xdr:colOff>
      <xdr:row>41</xdr:row>
      <xdr:rowOff>66675</xdr:rowOff>
    </xdr:to>
    <xdr:graphicFrame macro="">
      <xdr:nvGraphicFramePr>
        <xdr:cNvPr id="1774656"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20</xdr:row>
      <xdr:rowOff>152400</xdr:rowOff>
    </xdr:from>
    <xdr:to>
      <xdr:col>22</xdr:col>
      <xdr:colOff>495300</xdr:colOff>
      <xdr:row>55</xdr:row>
      <xdr:rowOff>142875</xdr:rowOff>
    </xdr:to>
    <xdr:graphicFrame macro="">
      <xdr:nvGraphicFramePr>
        <xdr:cNvPr id="1774657"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1"/>
  <sheetViews>
    <sheetView zoomScaleNormal="100" workbookViewId="0">
      <selection activeCell="B30" sqref="B30"/>
    </sheetView>
  </sheetViews>
  <sheetFormatPr baseColWidth="10" defaultRowHeight="11.25" x14ac:dyDescent="0.2"/>
  <cols>
    <col min="1" max="1" width="2" style="385" customWidth="1"/>
    <col min="2" max="2" width="51.5703125" style="385" customWidth="1"/>
    <col min="3" max="3" width="9.28515625" style="386" customWidth="1"/>
    <col min="4" max="4" width="65.7109375" style="385" customWidth="1"/>
    <col min="5" max="5" width="9.42578125" style="386" customWidth="1"/>
    <col min="6" max="6" width="12.5703125" style="386" customWidth="1"/>
    <col min="7" max="7" width="20.7109375" style="386" customWidth="1"/>
    <col min="8" max="8" width="4" style="385" customWidth="1"/>
    <col min="9" max="16384" width="11.42578125" style="385"/>
  </cols>
  <sheetData>
    <row r="1" spans="2:7" x14ac:dyDescent="0.2">
      <c r="B1" s="383" t="s">
        <v>650</v>
      </c>
      <c r="C1" s="384"/>
    </row>
    <row r="2" spans="2:7" x14ac:dyDescent="0.2">
      <c r="B2" s="383" t="s">
        <v>10</v>
      </c>
      <c r="C2" s="384"/>
    </row>
    <row r="3" spans="2:7" x14ac:dyDescent="0.2">
      <c r="B3" s="383" t="s">
        <v>416</v>
      </c>
      <c r="F3" s="387"/>
    </row>
    <row r="4" spans="2:7" x14ac:dyDescent="0.2">
      <c r="B4" s="409" t="s">
        <v>606</v>
      </c>
      <c r="C4" s="388"/>
      <c r="F4" s="387"/>
    </row>
    <row r="5" spans="2:7" x14ac:dyDescent="0.2">
      <c r="B5" s="747" t="s">
        <v>639</v>
      </c>
      <c r="C5" s="748"/>
      <c r="D5" s="748"/>
      <c r="E5" s="748"/>
      <c r="F5" s="748"/>
      <c r="G5" s="748"/>
    </row>
    <row r="6" spans="2:7" ht="10.15" customHeight="1" x14ac:dyDescent="0.2">
      <c r="B6" s="748"/>
      <c r="C6" s="748"/>
      <c r="D6" s="748"/>
      <c r="E6" s="748"/>
      <c r="F6" s="748"/>
      <c r="G6" s="748"/>
    </row>
    <row r="7" spans="2:7" ht="19.899999999999999" customHeight="1" x14ac:dyDescent="0.2">
      <c r="B7" s="747" t="s">
        <v>657</v>
      </c>
      <c r="C7" s="748"/>
      <c r="D7" s="748"/>
      <c r="E7" s="748"/>
      <c r="F7" s="748"/>
      <c r="G7" s="748"/>
    </row>
    <row r="8" spans="2:7" ht="12.75" x14ac:dyDescent="0.2">
      <c r="B8" s="91"/>
      <c r="C8" s="91"/>
      <c r="D8" s="91"/>
      <c r="E8" s="91"/>
      <c r="F8" s="91"/>
      <c r="G8" s="91"/>
    </row>
    <row r="9" spans="2:7" x14ac:dyDescent="0.2">
      <c r="B9" s="383" t="s">
        <v>650</v>
      </c>
      <c r="C9" s="384"/>
      <c r="F9" s="387"/>
    </row>
    <row r="10" spans="2:7" ht="12" thickBot="1" x14ac:dyDescent="0.25">
      <c r="F10" s="387"/>
    </row>
    <row r="11" spans="2:7" x14ac:dyDescent="0.2">
      <c r="B11" s="389" t="s">
        <v>41</v>
      </c>
      <c r="C11" s="390" t="s">
        <v>503</v>
      </c>
      <c r="D11" s="391" t="s">
        <v>1</v>
      </c>
      <c r="E11" s="392" t="s">
        <v>38</v>
      </c>
      <c r="F11" s="392" t="s">
        <v>39</v>
      </c>
      <c r="G11" s="393" t="s">
        <v>40</v>
      </c>
    </row>
    <row r="12" spans="2:7" x14ac:dyDescent="0.2">
      <c r="B12" s="713" t="s">
        <v>508</v>
      </c>
      <c r="C12" s="718" t="s">
        <v>507</v>
      </c>
      <c r="D12" s="715" t="s">
        <v>8</v>
      </c>
      <c r="E12" s="716" t="s">
        <v>34</v>
      </c>
      <c r="F12" s="717" t="s">
        <v>0</v>
      </c>
      <c r="G12" s="696" t="s">
        <v>16</v>
      </c>
    </row>
    <row r="13" spans="2:7" ht="12" thickBot="1" x14ac:dyDescent="0.25">
      <c r="B13" s="713"/>
      <c r="C13" s="714"/>
      <c r="D13" s="719" t="s">
        <v>9</v>
      </c>
      <c r="E13" s="716" t="s">
        <v>35</v>
      </c>
      <c r="F13" s="717" t="s">
        <v>0</v>
      </c>
      <c r="G13" s="696" t="s">
        <v>16</v>
      </c>
    </row>
    <row r="14" spans="2:7" x14ac:dyDescent="0.2">
      <c r="B14" s="424"/>
      <c r="C14" s="614"/>
      <c r="D14" s="395"/>
      <c r="E14" s="396"/>
      <c r="F14" s="396"/>
      <c r="G14" s="397"/>
    </row>
    <row r="15" spans="2:7" x14ac:dyDescent="0.2">
      <c r="B15" s="395"/>
      <c r="C15" s="423"/>
      <c r="E15" s="387" t="s">
        <v>194</v>
      </c>
      <c r="F15" s="398" t="s">
        <v>11</v>
      </c>
    </row>
    <row r="16" spans="2:7" x14ac:dyDescent="0.2">
      <c r="E16" s="387" t="s">
        <v>195</v>
      </c>
      <c r="F16" s="398" t="s">
        <v>64</v>
      </c>
    </row>
    <row r="17" spans="2:6" x14ac:dyDescent="0.2">
      <c r="E17" s="387" t="s">
        <v>196</v>
      </c>
      <c r="F17" s="398" t="s">
        <v>45</v>
      </c>
    </row>
    <row r="20" spans="2:6" x14ac:dyDescent="0.2">
      <c r="E20" s="394"/>
      <c r="F20" s="394" t="s">
        <v>659</v>
      </c>
    </row>
    <row r="21" spans="2:6" x14ac:dyDescent="0.2">
      <c r="B21" s="399"/>
      <c r="C21" s="396"/>
    </row>
  </sheetData>
  <mergeCells count="2">
    <mergeCell ref="B5:G6"/>
    <mergeCell ref="B7:G7"/>
  </mergeCells>
  <phoneticPr fontId="0" type="noConversion"/>
  <pageMargins left="0.46" right="0.12" top="0.57999999999999996" bottom="0.59" header="0" footer="0"/>
  <pageSetup paperSize="9" scale="81"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W42"/>
  <sheetViews>
    <sheetView topLeftCell="A10" zoomScale="85" zoomScaleNormal="85" workbookViewId="0">
      <selection activeCell="R5" sqref="R5"/>
    </sheetView>
  </sheetViews>
  <sheetFormatPr baseColWidth="10" defaultRowHeight="12.75" x14ac:dyDescent="0.2"/>
  <cols>
    <col min="1" max="1" width="4.7109375" customWidth="1"/>
    <col min="2" max="2" width="22.7109375" customWidth="1"/>
    <col min="3" max="3" width="9.5703125" customWidth="1"/>
    <col min="4" max="4" width="8.7109375" customWidth="1"/>
    <col min="5" max="5" width="7.7109375" customWidth="1"/>
    <col min="6" max="6" width="9.5703125" customWidth="1"/>
    <col min="7" max="7" width="8.28515625" customWidth="1"/>
    <col min="8" max="9" width="7.7109375" customWidth="1"/>
    <col min="10" max="10" width="8.28515625" customWidth="1"/>
    <col min="11" max="11" width="7.7109375" customWidth="1"/>
    <col min="12" max="12" width="8.5703125" customWidth="1"/>
    <col min="13" max="13" width="8.7109375" customWidth="1"/>
    <col min="14" max="14" width="8.28515625" customWidth="1"/>
    <col min="15" max="15" width="8.42578125" customWidth="1"/>
    <col min="16" max="16" width="8.7109375" customWidth="1"/>
    <col min="17" max="18" width="8.42578125" customWidth="1"/>
    <col min="19" max="20" width="8.7109375" customWidth="1"/>
    <col min="21" max="21" width="9" customWidth="1"/>
    <col min="22" max="23" width="9.7109375" customWidth="1"/>
  </cols>
  <sheetData>
    <row r="2" spans="2:23" ht="18" x14ac:dyDescent="0.25">
      <c r="B2" s="10" t="s">
        <v>650</v>
      </c>
    </row>
    <row r="3" spans="2:23" ht="15.75" x14ac:dyDescent="0.25">
      <c r="B3" s="11" t="s">
        <v>10</v>
      </c>
    </row>
    <row r="6" spans="2:23" x14ac:dyDescent="0.2">
      <c r="B6" s="19" t="s">
        <v>42</v>
      </c>
      <c r="C6" t="s">
        <v>490</v>
      </c>
    </row>
    <row r="7" spans="2:23" x14ac:dyDescent="0.2">
      <c r="B7" s="19"/>
    </row>
    <row r="8" spans="2:23" x14ac:dyDescent="0.2">
      <c r="B8" s="19" t="s">
        <v>43</v>
      </c>
      <c r="C8" s="29" t="s">
        <v>22</v>
      </c>
      <c r="D8" t="s">
        <v>3</v>
      </c>
    </row>
    <row r="9" spans="2:23" x14ac:dyDescent="0.2">
      <c r="B9" s="19"/>
    </row>
    <row r="10" spans="2:23" x14ac:dyDescent="0.2">
      <c r="B10" s="19" t="s">
        <v>44</v>
      </c>
      <c r="C10" t="s">
        <v>64</v>
      </c>
    </row>
    <row r="12" spans="2:23" ht="13.5" thickBot="1" x14ac:dyDescent="0.25">
      <c r="B12" s="19"/>
      <c r="C12" s="19"/>
      <c r="D12" s="19"/>
      <c r="E12" s="19"/>
      <c r="F12" s="19"/>
      <c r="G12" s="19"/>
      <c r="H12" s="19"/>
      <c r="I12" s="19"/>
      <c r="J12" s="19"/>
    </row>
    <row r="13" spans="2:23" ht="13.5" customHeight="1" thickBot="1" x14ac:dyDescent="0.25">
      <c r="B13" s="19"/>
      <c r="C13" s="766" t="s">
        <v>327</v>
      </c>
      <c r="D13" s="767"/>
      <c r="E13" s="767"/>
      <c r="F13" s="767"/>
      <c r="G13" s="767"/>
      <c r="H13" s="767"/>
      <c r="I13" s="767"/>
      <c r="J13" s="767"/>
      <c r="K13" s="767"/>
      <c r="L13" s="767"/>
      <c r="M13" s="767"/>
      <c r="N13" s="767"/>
      <c r="O13" s="767"/>
      <c r="P13" s="767"/>
      <c r="Q13" s="767"/>
      <c r="R13" s="767"/>
      <c r="S13" s="767"/>
      <c r="T13" s="767"/>
      <c r="U13" s="568"/>
      <c r="V13" s="568"/>
      <c r="W13" s="706"/>
    </row>
    <row r="14" spans="2:23" ht="13.5" thickBot="1" x14ac:dyDescent="0.25">
      <c r="B14" s="1" t="s">
        <v>111</v>
      </c>
      <c r="C14" s="230" t="s">
        <v>98</v>
      </c>
      <c r="D14" s="230" t="s">
        <v>99</v>
      </c>
      <c r="E14" s="230" t="s">
        <v>100</v>
      </c>
      <c r="F14" s="230" t="s">
        <v>101</v>
      </c>
      <c r="G14" s="230" t="s">
        <v>102</v>
      </c>
      <c r="H14" s="230" t="s">
        <v>103</v>
      </c>
      <c r="I14" s="231" t="s">
        <v>104</v>
      </c>
      <c r="J14" s="231" t="s">
        <v>395</v>
      </c>
      <c r="K14" s="231" t="s">
        <v>411</v>
      </c>
      <c r="L14" s="231" t="s">
        <v>412</v>
      </c>
      <c r="M14" s="176" t="s">
        <v>450</v>
      </c>
      <c r="N14" s="176" t="s">
        <v>465</v>
      </c>
      <c r="O14" s="176" t="s">
        <v>484</v>
      </c>
      <c r="P14" s="155" t="s">
        <v>505</v>
      </c>
      <c r="Q14" s="155" t="s">
        <v>543</v>
      </c>
      <c r="R14" s="155" t="s">
        <v>547</v>
      </c>
      <c r="S14" s="155" t="s">
        <v>588</v>
      </c>
      <c r="T14" s="155" t="s">
        <v>604</v>
      </c>
      <c r="U14" s="155" t="s">
        <v>607</v>
      </c>
      <c r="V14" s="155" t="s">
        <v>621</v>
      </c>
      <c r="W14" s="155" t="s">
        <v>642</v>
      </c>
    </row>
    <row r="15" spans="2:23" x14ac:dyDescent="0.2">
      <c r="B15" s="20" t="s">
        <v>105</v>
      </c>
      <c r="C15" s="7">
        <v>1</v>
      </c>
      <c r="D15" s="7">
        <v>1</v>
      </c>
      <c r="E15" s="7">
        <v>1</v>
      </c>
      <c r="F15" s="7">
        <v>1</v>
      </c>
      <c r="G15" s="7">
        <v>1</v>
      </c>
      <c r="H15" s="7">
        <v>1</v>
      </c>
      <c r="I15" s="162">
        <v>1</v>
      </c>
      <c r="J15" s="162">
        <v>1</v>
      </c>
      <c r="K15" s="162">
        <v>1</v>
      </c>
      <c r="L15" s="162">
        <v>1</v>
      </c>
      <c r="M15" s="162">
        <v>2</v>
      </c>
      <c r="N15" s="162">
        <v>2</v>
      </c>
      <c r="O15" s="162">
        <v>2</v>
      </c>
      <c r="P15" s="7">
        <v>2</v>
      </c>
      <c r="Q15" s="7">
        <v>2</v>
      </c>
      <c r="R15" s="7">
        <v>2</v>
      </c>
      <c r="S15" s="7">
        <v>2</v>
      </c>
      <c r="T15" s="7">
        <v>2</v>
      </c>
      <c r="U15" s="7">
        <v>2</v>
      </c>
      <c r="V15" s="7">
        <v>2</v>
      </c>
      <c r="W15" s="7">
        <v>2</v>
      </c>
    </row>
    <row r="16" spans="2:23" x14ac:dyDescent="0.2">
      <c r="B16" s="21" t="s">
        <v>106</v>
      </c>
      <c r="C16" s="4">
        <v>15</v>
      </c>
      <c r="D16" s="4">
        <v>15</v>
      </c>
      <c r="E16" s="4">
        <v>15</v>
      </c>
      <c r="F16" s="4">
        <v>15</v>
      </c>
      <c r="G16" s="4">
        <v>15</v>
      </c>
      <c r="H16" s="4">
        <v>13</v>
      </c>
      <c r="I16" s="140">
        <v>13</v>
      </c>
      <c r="J16" s="140">
        <v>13</v>
      </c>
      <c r="K16" s="140">
        <v>14</v>
      </c>
      <c r="L16" s="140">
        <v>14</v>
      </c>
      <c r="M16" s="140">
        <v>13</v>
      </c>
      <c r="N16" s="140">
        <v>12</v>
      </c>
      <c r="O16" s="140">
        <v>13</v>
      </c>
      <c r="P16" s="4">
        <v>13</v>
      </c>
      <c r="Q16" s="4">
        <v>13</v>
      </c>
      <c r="R16" s="4">
        <v>11</v>
      </c>
      <c r="S16" s="4">
        <v>11</v>
      </c>
      <c r="T16" s="4">
        <v>10</v>
      </c>
      <c r="U16" s="4">
        <v>10</v>
      </c>
      <c r="V16" s="4">
        <v>11</v>
      </c>
      <c r="W16" s="4">
        <v>11</v>
      </c>
    </row>
    <row r="17" spans="2:23" x14ac:dyDescent="0.2">
      <c r="B17" s="21" t="s">
        <v>107</v>
      </c>
      <c r="C17" s="4">
        <v>82</v>
      </c>
      <c r="D17" s="4">
        <v>83</v>
      </c>
      <c r="E17" s="4">
        <v>83</v>
      </c>
      <c r="F17" s="4">
        <v>83</v>
      </c>
      <c r="G17" s="4">
        <v>82</v>
      </c>
      <c r="H17" s="4">
        <v>81</v>
      </c>
      <c r="I17" s="140">
        <v>80</v>
      </c>
      <c r="J17" s="140">
        <v>81</v>
      </c>
      <c r="K17" s="140">
        <v>81</v>
      </c>
      <c r="L17" s="140">
        <v>81</v>
      </c>
      <c r="M17" s="140">
        <v>81</v>
      </c>
      <c r="N17" s="140">
        <v>81</v>
      </c>
      <c r="O17" s="140">
        <v>80</v>
      </c>
      <c r="P17" s="4">
        <v>80</v>
      </c>
      <c r="Q17" s="4">
        <v>80</v>
      </c>
      <c r="R17" s="4">
        <v>80</v>
      </c>
      <c r="S17" s="4">
        <v>80</v>
      </c>
      <c r="T17" s="4">
        <v>80</v>
      </c>
      <c r="U17" s="4">
        <v>80</v>
      </c>
      <c r="V17" s="4">
        <v>80</v>
      </c>
      <c r="W17" s="4">
        <v>80</v>
      </c>
    </row>
    <row r="18" spans="2:23" x14ac:dyDescent="0.2">
      <c r="B18" s="21" t="s">
        <v>108</v>
      </c>
      <c r="C18" s="4">
        <v>90</v>
      </c>
      <c r="D18" s="4">
        <v>89</v>
      </c>
      <c r="E18" s="4">
        <v>89</v>
      </c>
      <c r="F18" s="4">
        <v>89</v>
      </c>
      <c r="G18" s="4">
        <v>89</v>
      </c>
      <c r="H18" s="4">
        <v>89</v>
      </c>
      <c r="I18" s="140">
        <v>90</v>
      </c>
      <c r="J18" s="140">
        <v>89</v>
      </c>
      <c r="K18" s="140">
        <v>89</v>
      </c>
      <c r="L18" s="140">
        <v>89</v>
      </c>
      <c r="M18" s="140">
        <v>88</v>
      </c>
      <c r="N18" s="140">
        <v>88</v>
      </c>
      <c r="O18" s="140">
        <v>89</v>
      </c>
      <c r="P18" s="4">
        <v>89</v>
      </c>
      <c r="Q18" s="4">
        <v>89</v>
      </c>
      <c r="R18" s="4">
        <v>88</v>
      </c>
      <c r="S18" s="4">
        <v>88</v>
      </c>
      <c r="T18" s="4">
        <v>87</v>
      </c>
      <c r="U18" s="4">
        <v>85</v>
      </c>
      <c r="V18" s="4">
        <v>85</v>
      </c>
      <c r="W18" s="4">
        <v>85</v>
      </c>
    </row>
    <row r="19" spans="2:23" x14ac:dyDescent="0.2">
      <c r="B19" s="21" t="s">
        <v>109</v>
      </c>
      <c r="C19" s="4">
        <v>7</v>
      </c>
      <c r="D19" s="4">
        <v>7</v>
      </c>
      <c r="E19" s="4">
        <v>7</v>
      </c>
      <c r="F19" s="4">
        <v>7</v>
      </c>
      <c r="G19" s="4">
        <v>7</v>
      </c>
      <c r="H19" s="4">
        <v>7</v>
      </c>
      <c r="I19" s="140">
        <v>7</v>
      </c>
      <c r="J19" s="140">
        <v>7</v>
      </c>
      <c r="K19" s="140">
        <v>7</v>
      </c>
      <c r="L19" s="140">
        <v>7</v>
      </c>
      <c r="M19" s="140">
        <v>7</v>
      </c>
      <c r="N19" s="140">
        <v>7</v>
      </c>
      <c r="O19" s="140">
        <v>7</v>
      </c>
      <c r="P19" s="4">
        <v>7</v>
      </c>
      <c r="Q19" s="4">
        <v>7</v>
      </c>
      <c r="R19" s="4">
        <v>7</v>
      </c>
      <c r="S19" s="4">
        <v>9</v>
      </c>
      <c r="T19" s="4">
        <v>9</v>
      </c>
      <c r="U19" s="4">
        <v>9</v>
      </c>
      <c r="V19" s="4">
        <v>9</v>
      </c>
      <c r="W19" s="4">
        <v>9</v>
      </c>
    </row>
    <row r="20" spans="2:23" ht="13.5" thickBot="1" x14ac:dyDescent="0.25">
      <c r="B20" s="22" t="s">
        <v>110</v>
      </c>
      <c r="C20" s="6">
        <v>1</v>
      </c>
      <c r="D20" s="6">
        <v>1</v>
      </c>
      <c r="E20" s="6">
        <v>1</v>
      </c>
      <c r="F20" s="6">
        <v>1</v>
      </c>
      <c r="G20" s="6">
        <v>1</v>
      </c>
      <c r="H20" s="6">
        <v>1</v>
      </c>
      <c r="I20" s="184">
        <v>1</v>
      </c>
      <c r="J20" s="184">
        <v>1</v>
      </c>
      <c r="K20" s="184">
        <v>1</v>
      </c>
      <c r="L20" s="184">
        <v>1</v>
      </c>
      <c r="M20" s="184">
        <v>1</v>
      </c>
      <c r="N20" s="184">
        <v>1</v>
      </c>
      <c r="O20" s="184">
        <v>1</v>
      </c>
      <c r="P20" s="6">
        <v>1</v>
      </c>
      <c r="Q20" s="6">
        <v>1</v>
      </c>
      <c r="R20" s="6">
        <v>1</v>
      </c>
      <c r="S20" s="6">
        <v>1</v>
      </c>
      <c r="T20" s="6">
        <v>1</v>
      </c>
      <c r="U20" s="6">
        <v>1</v>
      </c>
      <c r="V20" s="6">
        <v>1</v>
      </c>
      <c r="W20" s="6">
        <v>1</v>
      </c>
    </row>
    <row r="21" spans="2:23" ht="13.5" thickBot="1" x14ac:dyDescent="0.25">
      <c r="B21" s="63" t="s">
        <v>52</v>
      </c>
      <c r="C21" s="39">
        <f t="shared" ref="C21:Q21" si="0">SUM(C15:C20)</f>
        <v>196</v>
      </c>
      <c r="D21" s="39">
        <f t="shared" si="0"/>
        <v>196</v>
      </c>
      <c r="E21" s="39">
        <f t="shared" si="0"/>
        <v>196</v>
      </c>
      <c r="F21" s="39">
        <f t="shared" si="0"/>
        <v>196</v>
      </c>
      <c r="G21" s="39">
        <f t="shared" si="0"/>
        <v>195</v>
      </c>
      <c r="H21" s="39">
        <f t="shared" si="0"/>
        <v>192</v>
      </c>
      <c r="I21" s="40">
        <f t="shared" si="0"/>
        <v>192</v>
      </c>
      <c r="J21" s="40">
        <f t="shared" si="0"/>
        <v>192</v>
      </c>
      <c r="K21" s="40">
        <f t="shared" si="0"/>
        <v>193</v>
      </c>
      <c r="L21" s="40">
        <f t="shared" si="0"/>
        <v>193</v>
      </c>
      <c r="M21" s="40">
        <f t="shared" si="0"/>
        <v>192</v>
      </c>
      <c r="N21" s="40">
        <f t="shared" si="0"/>
        <v>191</v>
      </c>
      <c r="O21" s="40">
        <f t="shared" si="0"/>
        <v>192</v>
      </c>
      <c r="P21" s="38">
        <f t="shared" si="0"/>
        <v>192</v>
      </c>
      <c r="Q21" s="38">
        <f t="shared" si="0"/>
        <v>192</v>
      </c>
      <c r="R21" s="38">
        <f t="shared" ref="R21:W21" si="1">SUM(R15:R20)</f>
        <v>189</v>
      </c>
      <c r="S21" s="38">
        <f t="shared" si="1"/>
        <v>191</v>
      </c>
      <c r="T21" s="38">
        <f t="shared" si="1"/>
        <v>189</v>
      </c>
      <c r="U21" s="38">
        <f t="shared" si="1"/>
        <v>187</v>
      </c>
      <c r="V21" s="38">
        <f t="shared" si="1"/>
        <v>188</v>
      </c>
      <c r="W21" s="38">
        <f t="shared" si="1"/>
        <v>188</v>
      </c>
    </row>
    <row r="22" spans="2:23" x14ac:dyDescent="0.2">
      <c r="C22" s="65"/>
      <c r="D22" s="65"/>
      <c r="E22" s="65"/>
      <c r="F22" s="65"/>
      <c r="G22" s="65"/>
      <c r="H22" s="65"/>
      <c r="I22" s="65"/>
      <c r="J22" s="65"/>
      <c r="K22" s="65"/>
      <c r="L22" s="65"/>
      <c r="M22" s="65"/>
      <c r="N22" s="65"/>
      <c r="O22" s="65"/>
    </row>
    <row r="23" spans="2:23" ht="13.5" thickBot="1" x14ac:dyDescent="0.25">
      <c r="C23" s="65"/>
      <c r="D23" s="65"/>
      <c r="E23" s="65"/>
      <c r="F23" s="65"/>
      <c r="G23" s="65"/>
      <c r="H23" s="65"/>
      <c r="I23" s="65"/>
      <c r="J23" s="65"/>
      <c r="K23" s="65"/>
      <c r="L23" s="65"/>
      <c r="M23" s="65"/>
      <c r="N23" s="65"/>
      <c r="O23" s="65"/>
    </row>
    <row r="24" spans="2:23" ht="13.5" customHeight="1" thickBot="1" x14ac:dyDescent="0.25">
      <c r="C24" s="766" t="s">
        <v>327</v>
      </c>
      <c r="D24" s="767"/>
      <c r="E24" s="767"/>
      <c r="F24" s="767"/>
      <c r="G24" s="767"/>
      <c r="H24" s="767"/>
      <c r="I24" s="767"/>
      <c r="J24" s="767"/>
      <c r="K24" s="767"/>
      <c r="L24" s="767"/>
      <c r="M24" s="767"/>
      <c r="N24" s="767"/>
      <c r="O24" s="767"/>
      <c r="P24" s="767"/>
      <c r="Q24" s="767"/>
      <c r="R24" s="767"/>
      <c r="S24" s="767"/>
      <c r="T24" s="767"/>
      <c r="U24" s="568"/>
      <c r="V24" s="568"/>
      <c r="W24" s="538"/>
    </row>
    <row r="25" spans="2:23" ht="13.5" thickBot="1" x14ac:dyDescent="0.25">
      <c r="B25" s="1" t="s">
        <v>112</v>
      </c>
      <c r="C25" s="230" t="s">
        <v>98</v>
      </c>
      <c r="D25" s="230" t="s">
        <v>99</v>
      </c>
      <c r="E25" s="230" t="s">
        <v>100</v>
      </c>
      <c r="F25" s="230" t="s">
        <v>101</v>
      </c>
      <c r="G25" s="230" t="s">
        <v>102</v>
      </c>
      <c r="H25" s="230" t="s">
        <v>103</v>
      </c>
      <c r="I25" s="231" t="s">
        <v>104</v>
      </c>
      <c r="J25" s="231" t="s">
        <v>395</v>
      </c>
      <c r="K25" s="231" t="s">
        <v>411</v>
      </c>
      <c r="L25" s="231" t="s">
        <v>412</v>
      </c>
      <c r="M25" s="176" t="s">
        <v>450</v>
      </c>
      <c r="N25" s="176" t="s">
        <v>465</v>
      </c>
      <c r="O25" s="176" t="s">
        <v>484</v>
      </c>
      <c r="P25" s="155" t="s">
        <v>505</v>
      </c>
      <c r="Q25" s="155" t="s">
        <v>543</v>
      </c>
      <c r="R25" s="155" t="s">
        <v>547</v>
      </c>
      <c r="S25" s="155" t="s">
        <v>588</v>
      </c>
      <c r="T25" s="155" t="s">
        <v>604</v>
      </c>
      <c r="U25" s="155" t="s">
        <v>607</v>
      </c>
      <c r="V25" s="155" t="s">
        <v>621</v>
      </c>
      <c r="W25" s="155" t="s">
        <v>642</v>
      </c>
    </row>
    <row r="26" spans="2:23" x14ac:dyDescent="0.2">
      <c r="B26" s="20" t="s">
        <v>105</v>
      </c>
      <c r="C26" s="35">
        <v>680</v>
      </c>
      <c r="D26" s="35">
        <v>680</v>
      </c>
      <c r="E26" s="35">
        <v>680</v>
      </c>
      <c r="F26" s="35">
        <v>680</v>
      </c>
      <c r="G26" s="35">
        <v>680</v>
      </c>
      <c r="H26" s="35">
        <v>680</v>
      </c>
      <c r="I26" s="41">
        <v>680</v>
      </c>
      <c r="J26" s="41">
        <v>680</v>
      </c>
      <c r="K26" s="41">
        <v>680</v>
      </c>
      <c r="L26" s="41">
        <v>680</v>
      </c>
      <c r="M26" s="42">
        <f>680+473</f>
        <v>1153</v>
      </c>
      <c r="N26" s="42">
        <v>1313</v>
      </c>
      <c r="O26" s="42">
        <v>1153</v>
      </c>
      <c r="P26" s="35">
        <v>1153</v>
      </c>
      <c r="Q26" s="35">
        <v>1153</v>
      </c>
      <c r="R26" s="35">
        <v>1313</v>
      </c>
      <c r="S26" s="35">
        <v>1313</v>
      </c>
      <c r="T26" s="35">
        <v>1313</v>
      </c>
      <c r="U26" s="31">
        <f>T26</f>
        <v>1313</v>
      </c>
      <c r="V26" s="31">
        <f>U26</f>
        <v>1313</v>
      </c>
      <c r="W26" s="31">
        <v>1335</v>
      </c>
    </row>
    <row r="27" spans="2:23" x14ac:dyDescent="0.2">
      <c r="B27" s="21" t="s">
        <v>106</v>
      </c>
      <c r="C27" s="31">
        <v>6807</v>
      </c>
      <c r="D27" s="31">
        <v>6807</v>
      </c>
      <c r="E27" s="31">
        <v>6701</v>
      </c>
      <c r="F27" s="31">
        <v>6701</v>
      </c>
      <c r="G27" s="31">
        <v>6316</v>
      </c>
      <c r="H27" s="31">
        <v>6012</v>
      </c>
      <c r="I27" s="42">
        <v>6012</v>
      </c>
      <c r="J27" s="42">
        <v>6012</v>
      </c>
      <c r="K27" s="42">
        <v>6407</v>
      </c>
      <c r="L27" s="42">
        <v>6446</v>
      </c>
      <c r="M27" s="42">
        <f>+K27-473-452</f>
        <v>5482</v>
      </c>
      <c r="N27" s="42">
        <v>5089</v>
      </c>
      <c r="O27" s="42">
        <v>5541</v>
      </c>
      <c r="P27" s="31">
        <v>5541</v>
      </c>
      <c r="Q27" s="31">
        <v>5541</v>
      </c>
      <c r="R27" s="31">
        <v>4835</v>
      </c>
      <c r="S27" s="31">
        <v>4835</v>
      </c>
      <c r="T27" s="31">
        <v>4527</v>
      </c>
      <c r="U27" s="31">
        <f>T27</f>
        <v>4527</v>
      </c>
      <c r="V27" s="31">
        <v>4788</v>
      </c>
      <c r="W27" s="31">
        <v>4788</v>
      </c>
    </row>
    <row r="28" spans="2:23" x14ac:dyDescent="0.2">
      <c r="B28" s="21" t="s">
        <v>107</v>
      </c>
      <c r="C28" s="31">
        <v>183960</v>
      </c>
      <c r="D28" s="31">
        <v>188686</v>
      </c>
      <c r="E28" s="31">
        <v>188162</v>
      </c>
      <c r="F28" s="31">
        <v>188343</v>
      </c>
      <c r="G28" s="31">
        <v>188408</v>
      </c>
      <c r="H28" s="31">
        <v>188380</v>
      </c>
      <c r="I28" s="42">
        <v>185633</v>
      </c>
      <c r="J28" s="42">
        <v>188742</v>
      </c>
      <c r="K28" s="42">
        <v>188347</v>
      </c>
      <c r="L28" s="42">
        <v>188540</v>
      </c>
      <c r="M28" s="42">
        <f>+K28</f>
        <v>188347</v>
      </c>
      <c r="N28" s="42">
        <f>+L28</f>
        <v>188540</v>
      </c>
      <c r="O28" s="42">
        <v>186118</v>
      </c>
      <c r="P28" s="31">
        <v>186118</v>
      </c>
      <c r="Q28" s="31">
        <v>186118</v>
      </c>
      <c r="R28" s="31">
        <v>186118</v>
      </c>
      <c r="S28" s="31">
        <v>186118</v>
      </c>
      <c r="T28" s="31">
        <v>186118</v>
      </c>
      <c r="U28" s="31">
        <v>186223</v>
      </c>
      <c r="V28" s="31">
        <v>186223</v>
      </c>
      <c r="W28" s="31">
        <v>186223</v>
      </c>
    </row>
    <row r="29" spans="2:23" x14ac:dyDescent="0.2">
      <c r="B29" s="21" t="s">
        <v>108</v>
      </c>
      <c r="C29" s="31">
        <v>180218</v>
      </c>
      <c r="D29" s="31">
        <v>177121</v>
      </c>
      <c r="E29" s="31">
        <v>177396</v>
      </c>
      <c r="F29" s="31">
        <v>177396</v>
      </c>
      <c r="G29" s="31">
        <v>177396</v>
      </c>
      <c r="H29" s="31">
        <v>177833</v>
      </c>
      <c r="I29" s="42">
        <v>180776</v>
      </c>
      <c r="J29" s="42">
        <v>177667</v>
      </c>
      <c r="K29" s="42">
        <v>177667</v>
      </c>
      <c r="L29" s="42">
        <v>177711</v>
      </c>
      <c r="M29" s="42">
        <f>+K29-532</f>
        <v>177135</v>
      </c>
      <c r="N29" s="42">
        <v>177135</v>
      </c>
      <c r="O29" s="42">
        <v>180015</v>
      </c>
      <c r="P29" s="31">
        <v>180015</v>
      </c>
      <c r="Q29" s="31">
        <v>180015</v>
      </c>
      <c r="R29" s="31">
        <v>179945</v>
      </c>
      <c r="S29" s="31">
        <v>179945</v>
      </c>
      <c r="T29" s="31">
        <v>177843</v>
      </c>
      <c r="U29" s="31">
        <v>172618</v>
      </c>
      <c r="V29" s="31">
        <v>172618</v>
      </c>
      <c r="W29" s="31">
        <v>172618</v>
      </c>
    </row>
    <row r="30" spans="2:23" x14ac:dyDescent="0.2">
      <c r="B30" s="21" t="s">
        <v>109</v>
      </c>
      <c r="C30" s="31">
        <v>8316</v>
      </c>
      <c r="D30" s="31">
        <v>8316</v>
      </c>
      <c r="E30" s="31">
        <v>8316</v>
      </c>
      <c r="F30" s="31">
        <v>8316</v>
      </c>
      <c r="G30" s="31">
        <v>8316</v>
      </c>
      <c r="H30" s="31">
        <v>8316</v>
      </c>
      <c r="I30" s="42">
        <v>8316</v>
      </c>
      <c r="J30" s="42">
        <v>8316</v>
      </c>
      <c r="K30" s="42">
        <v>8316</v>
      </c>
      <c r="L30" s="42">
        <v>8316</v>
      </c>
      <c r="M30" s="42">
        <f>+K30</f>
        <v>8316</v>
      </c>
      <c r="N30" s="42">
        <v>8316</v>
      </c>
      <c r="O30" s="42">
        <v>8316</v>
      </c>
      <c r="P30" s="31">
        <v>8316</v>
      </c>
      <c r="Q30" s="31">
        <v>8316</v>
      </c>
      <c r="R30" s="31">
        <v>8316</v>
      </c>
      <c r="S30" s="31">
        <v>9840</v>
      </c>
      <c r="T30" s="31">
        <v>9840</v>
      </c>
      <c r="U30" s="31">
        <v>9840</v>
      </c>
      <c r="V30" s="31">
        <v>9840</v>
      </c>
      <c r="W30" s="31">
        <v>9840</v>
      </c>
    </row>
    <row r="31" spans="2:23" ht="13.5" thickBot="1" x14ac:dyDescent="0.25">
      <c r="B31" s="22" t="s">
        <v>110</v>
      </c>
      <c r="C31" s="33">
        <v>106773</v>
      </c>
      <c r="D31" s="33">
        <v>106773</v>
      </c>
      <c r="E31" s="33">
        <v>106773</v>
      </c>
      <c r="F31" s="33">
        <v>106934</v>
      </c>
      <c r="G31" s="33">
        <v>106934</v>
      </c>
      <c r="H31" s="33">
        <v>106934</v>
      </c>
      <c r="I31" s="157">
        <v>106904</v>
      </c>
      <c r="J31" s="157">
        <v>106904</v>
      </c>
      <c r="K31" s="157">
        <v>106934</v>
      </c>
      <c r="L31" s="157">
        <v>107213</v>
      </c>
      <c r="M31" s="42">
        <v>107916</v>
      </c>
      <c r="N31" s="42">
        <v>107916</v>
      </c>
      <c r="O31" s="42">
        <v>107916</v>
      </c>
      <c r="P31" s="33">
        <v>107916</v>
      </c>
      <c r="Q31" s="33">
        <v>107916</v>
      </c>
      <c r="R31" s="33">
        <v>107916</v>
      </c>
      <c r="S31" s="33">
        <v>107916</v>
      </c>
      <c r="T31" s="33">
        <v>107916</v>
      </c>
      <c r="U31" s="33">
        <f>T31</f>
        <v>107916</v>
      </c>
      <c r="V31" s="33">
        <f>U31</f>
        <v>107916</v>
      </c>
      <c r="W31" s="33">
        <v>107916</v>
      </c>
    </row>
    <row r="32" spans="2:23" ht="13.5" thickBot="1" x14ac:dyDescent="0.25">
      <c r="B32" s="63" t="s">
        <v>52</v>
      </c>
      <c r="C32" s="39">
        <f t="shared" ref="C32:J32" si="2">SUM(C26:C31)</f>
        <v>486754</v>
      </c>
      <c r="D32" s="39">
        <f t="shared" si="2"/>
        <v>488383</v>
      </c>
      <c r="E32" s="39">
        <f t="shared" si="2"/>
        <v>488028</v>
      </c>
      <c r="F32" s="39">
        <f t="shared" si="2"/>
        <v>488370</v>
      </c>
      <c r="G32" s="39">
        <f t="shared" si="2"/>
        <v>488050</v>
      </c>
      <c r="H32" s="39">
        <f t="shared" si="2"/>
        <v>488155</v>
      </c>
      <c r="I32" s="40">
        <f t="shared" si="2"/>
        <v>488321</v>
      </c>
      <c r="J32" s="40">
        <f t="shared" si="2"/>
        <v>488321</v>
      </c>
      <c r="K32" s="40">
        <f t="shared" ref="K32:P32" si="3">SUM(K26:K31)</f>
        <v>488351</v>
      </c>
      <c r="L32" s="40">
        <f t="shared" si="3"/>
        <v>488906</v>
      </c>
      <c r="M32" s="40">
        <f t="shared" si="3"/>
        <v>488349</v>
      </c>
      <c r="N32" s="40">
        <f t="shared" si="3"/>
        <v>488309</v>
      </c>
      <c r="O32" s="40">
        <f t="shared" si="3"/>
        <v>489059</v>
      </c>
      <c r="P32" s="38">
        <f t="shared" si="3"/>
        <v>489059</v>
      </c>
      <c r="Q32" s="38">
        <f>SUM(Q26:Q31)</f>
        <v>489059</v>
      </c>
      <c r="R32" s="38">
        <f>SUM(R26:R31)</f>
        <v>488443</v>
      </c>
      <c r="S32" s="38">
        <f>SUM(S26:S31)</f>
        <v>489967</v>
      </c>
      <c r="T32" s="38">
        <f>SUM(T26:T31)</f>
        <v>487557</v>
      </c>
      <c r="U32" s="38">
        <f>SUM(U26:U31)</f>
        <v>482437</v>
      </c>
      <c r="V32" s="38">
        <v>482720</v>
      </c>
      <c r="W32" s="38">
        <f>SUM(W26:W31)</f>
        <v>482720</v>
      </c>
    </row>
    <row r="33" spans="2:21" x14ac:dyDescent="0.2">
      <c r="B33" s="62"/>
    </row>
    <row r="42" spans="2:21" x14ac:dyDescent="0.2">
      <c r="U42" s="132"/>
    </row>
  </sheetData>
  <mergeCells count="2">
    <mergeCell ref="C13:T13"/>
    <mergeCell ref="C24:T24"/>
  </mergeCells>
  <phoneticPr fontId="0" type="noConversion"/>
  <pageMargins left="0.25" right="0.25" top="0.75" bottom="0.75" header="0.3" footer="0.3"/>
  <pageSetup paperSize="9" scale="64"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O150"/>
  <sheetViews>
    <sheetView topLeftCell="A109" zoomScale="70" zoomScaleNormal="70" workbookViewId="0">
      <selection activeCell="R5" sqref="R5"/>
    </sheetView>
  </sheetViews>
  <sheetFormatPr baseColWidth="10" defaultRowHeight="12.75" x14ac:dyDescent="0.2"/>
  <cols>
    <col min="1" max="1" width="4.7109375" style="248" customWidth="1"/>
    <col min="2" max="2" width="26.42578125" style="248" customWidth="1"/>
    <col min="3" max="3" width="9" style="429" customWidth="1"/>
    <col min="4" max="4" width="8.28515625" style="248" customWidth="1"/>
    <col min="5" max="5" width="8.7109375" style="248" customWidth="1"/>
    <col min="6" max="6" width="9.28515625" style="248" bestFit="1" customWidth="1"/>
    <col min="7" max="7" width="10.5703125" style="248" customWidth="1"/>
    <col min="8" max="8" width="8.7109375" style="248" customWidth="1"/>
    <col min="9" max="9" width="9.5703125" style="248" customWidth="1"/>
    <col min="10" max="10" width="11" style="248" customWidth="1"/>
    <col min="11" max="11" width="9.42578125" style="248" customWidth="1"/>
    <col min="12" max="12" width="8.7109375" style="248" customWidth="1"/>
    <col min="13" max="13" width="9.28515625" style="248" customWidth="1"/>
    <col min="14" max="14" width="11.28515625" style="430" customWidth="1"/>
    <col min="15" max="15" width="9.7109375" style="430" customWidth="1"/>
    <col min="16" max="16" width="10.7109375" style="430" customWidth="1"/>
    <col min="17" max="17" width="9.7109375" style="248" customWidth="1"/>
    <col min="18" max="18" width="9.42578125" style="248" customWidth="1"/>
    <col min="19" max="20" width="11.42578125" style="248"/>
    <col min="21" max="21" width="9.7109375" style="248" customWidth="1"/>
    <col min="22" max="24" width="10.28515625" style="248" customWidth="1"/>
    <col min="25" max="16384" width="11.42578125" style="248"/>
  </cols>
  <sheetData>
    <row r="2" spans="2:41" x14ac:dyDescent="0.2">
      <c r="B2" s="425" t="s">
        <v>650</v>
      </c>
    </row>
    <row r="3" spans="2:41" x14ac:dyDescent="0.2">
      <c r="B3" s="425" t="s">
        <v>10</v>
      </c>
    </row>
    <row r="6" spans="2:41" x14ac:dyDescent="0.2">
      <c r="B6" s="19" t="s">
        <v>42</v>
      </c>
      <c r="C6" s="248" t="s">
        <v>490</v>
      </c>
    </row>
    <row r="7" spans="2:41" x14ac:dyDescent="0.2">
      <c r="B7" s="19"/>
    </row>
    <row r="8" spans="2:41" x14ac:dyDescent="0.2">
      <c r="B8" s="19" t="s">
        <v>43</v>
      </c>
      <c r="C8" s="29" t="s">
        <v>23</v>
      </c>
      <c r="D8" s="248" t="s">
        <v>4</v>
      </c>
    </row>
    <row r="9" spans="2:41" x14ac:dyDescent="0.2">
      <c r="B9" s="19"/>
    </row>
    <row r="10" spans="2:41" x14ac:dyDescent="0.2">
      <c r="B10" s="19" t="s">
        <v>44</v>
      </c>
      <c r="C10" s="431" t="s">
        <v>64</v>
      </c>
    </row>
    <row r="13" spans="2:41" x14ac:dyDescent="0.2">
      <c r="B13" s="768" t="s">
        <v>326</v>
      </c>
      <c r="C13" s="768"/>
      <c r="D13" s="768"/>
      <c r="E13" s="768"/>
      <c r="F13" s="768"/>
      <c r="G13" s="768"/>
      <c r="H13" s="768"/>
      <c r="I13" s="768"/>
      <c r="J13" s="768"/>
      <c r="K13" s="768"/>
      <c r="L13" s="768"/>
      <c r="M13" s="768"/>
      <c r="N13" s="768"/>
      <c r="O13" s="768"/>
      <c r="P13" s="768"/>
      <c r="Q13" s="768"/>
      <c r="R13" s="768"/>
      <c r="S13" s="768"/>
      <c r="T13" s="768"/>
      <c r="U13" s="768"/>
      <c r="V13" s="580"/>
      <c r="W13" s="697"/>
      <c r="X13" s="559"/>
      <c r="Y13" s="558"/>
      <c r="Z13" s="558"/>
      <c r="AA13" s="558"/>
      <c r="AB13" s="558"/>
      <c r="AC13" s="558"/>
      <c r="AD13" s="558"/>
      <c r="AE13" s="558"/>
      <c r="AF13" s="558"/>
      <c r="AG13" s="558"/>
      <c r="AH13" s="558"/>
      <c r="AI13" s="558"/>
      <c r="AJ13" s="558"/>
      <c r="AK13" s="558"/>
      <c r="AL13" s="558"/>
      <c r="AM13" s="558"/>
      <c r="AN13" s="556"/>
      <c r="AO13" s="557"/>
    </row>
    <row r="14" spans="2:41" ht="13.5" thickBot="1" x14ac:dyDescent="0.25">
      <c r="B14" s="432"/>
      <c r="C14" s="433"/>
      <c r="D14" s="432"/>
      <c r="E14" s="432"/>
      <c r="F14" s="432"/>
      <c r="G14" s="432"/>
      <c r="H14" s="432"/>
      <c r="I14" s="432"/>
      <c r="J14" s="432"/>
      <c r="K14" s="432"/>
      <c r="L14" s="432"/>
      <c r="M14" s="432"/>
    </row>
    <row r="15" spans="2:41" ht="13.5" customHeight="1" thickBot="1" x14ac:dyDescent="0.25">
      <c r="B15" s="769" t="s">
        <v>444</v>
      </c>
      <c r="C15" s="769"/>
      <c r="D15" s="769"/>
      <c r="E15" s="769"/>
      <c r="F15" s="769"/>
      <c r="G15" s="769"/>
      <c r="H15" s="769"/>
      <c r="I15" s="769"/>
      <c r="J15" s="769"/>
      <c r="K15" s="769"/>
      <c r="L15" s="769"/>
      <c r="M15" s="769"/>
      <c r="N15" s="769"/>
      <c r="O15" s="769"/>
      <c r="P15" s="769"/>
      <c r="Q15" s="769"/>
      <c r="R15" s="769"/>
      <c r="S15" s="769"/>
      <c r="T15" s="769"/>
      <c r="U15" s="769"/>
      <c r="V15" s="581"/>
      <c r="W15" s="581"/>
      <c r="X15" s="554"/>
      <c r="Y15" s="432"/>
      <c r="Z15" s="432"/>
    </row>
    <row r="16" spans="2:41" x14ac:dyDescent="0.2">
      <c r="B16" s="107"/>
      <c r="C16" s="433"/>
      <c r="D16" s="432"/>
      <c r="E16" s="432"/>
      <c r="F16" s="432"/>
      <c r="G16" s="432"/>
      <c r="H16" s="432"/>
      <c r="I16" s="432"/>
      <c r="J16" s="432"/>
      <c r="K16" s="432"/>
      <c r="L16" s="432"/>
      <c r="M16" s="432"/>
      <c r="Y16" s="550"/>
      <c r="Z16" s="550"/>
    </row>
    <row r="17" spans="2:26" ht="13.5" customHeight="1" thickBot="1" x14ac:dyDescent="0.25">
      <c r="B17" s="770" t="s">
        <v>327</v>
      </c>
      <c r="C17" s="770"/>
      <c r="D17" s="771"/>
      <c r="E17" s="771"/>
      <c r="F17" s="771"/>
      <c r="G17" s="771"/>
      <c r="H17" s="771"/>
      <c r="I17" s="771"/>
      <c r="J17" s="771"/>
      <c r="K17" s="771"/>
      <c r="L17" s="771"/>
      <c r="M17" s="771"/>
      <c r="N17" s="771"/>
      <c r="O17" s="771"/>
      <c r="P17" s="771"/>
      <c r="Q17" s="771"/>
      <c r="R17" s="771"/>
      <c r="S17" s="771"/>
      <c r="T17" s="771"/>
      <c r="U17" s="771"/>
      <c r="V17" s="555"/>
      <c r="W17" s="555"/>
      <c r="X17" s="555"/>
      <c r="Y17" s="551"/>
      <c r="Z17" s="551"/>
    </row>
    <row r="18" spans="2:26" ht="13.5" thickBot="1" x14ac:dyDescent="0.25">
      <c r="B18" s="8" t="s">
        <v>328</v>
      </c>
      <c r="C18" s="137" t="s">
        <v>329</v>
      </c>
      <c r="D18" s="487" t="s">
        <v>98</v>
      </c>
      <c r="E18" s="487" t="s">
        <v>99</v>
      </c>
      <c r="F18" s="487" t="s">
        <v>100</v>
      </c>
      <c r="G18" s="487" t="s">
        <v>101</v>
      </c>
      <c r="H18" s="487" t="s">
        <v>102</v>
      </c>
      <c r="I18" s="487" t="s">
        <v>103</v>
      </c>
      <c r="J18" s="487" t="s">
        <v>104</v>
      </c>
      <c r="K18" s="487" t="s">
        <v>395</v>
      </c>
      <c r="L18" s="487" t="s">
        <v>411</v>
      </c>
      <c r="M18" s="487" t="s">
        <v>412</v>
      </c>
      <c r="N18" s="488" t="s">
        <v>450</v>
      </c>
      <c r="O18" s="488" t="s">
        <v>465</v>
      </c>
      <c r="P18" s="488" t="s">
        <v>484</v>
      </c>
      <c r="Q18" s="488" t="s">
        <v>505</v>
      </c>
      <c r="R18" s="489" t="s">
        <v>569</v>
      </c>
      <c r="S18" s="489" t="s">
        <v>570</v>
      </c>
      <c r="T18" s="489" t="s">
        <v>589</v>
      </c>
      <c r="U18" s="489" t="s">
        <v>605</v>
      </c>
      <c r="V18" s="489" t="s">
        <v>608</v>
      </c>
      <c r="W18" s="489" t="s">
        <v>622</v>
      </c>
      <c r="X18" s="489" t="s">
        <v>643</v>
      </c>
      <c r="Y18" s="551"/>
      <c r="Z18" s="551"/>
    </row>
    <row r="19" spans="2:26" x14ac:dyDescent="0.2">
      <c r="B19" s="434" t="s">
        <v>330</v>
      </c>
      <c r="C19" s="468" t="s">
        <v>331</v>
      </c>
      <c r="D19" s="438">
        <v>302</v>
      </c>
      <c r="E19" s="438">
        <v>135</v>
      </c>
      <c r="F19" s="438">
        <v>168</v>
      </c>
      <c r="G19" s="438">
        <v>194</v>
      </c>
      <c r="H19" s="438">
        <v>174</v>
      </c>
      <c r="I19" s="438">
        <v>160</v>
      </c>
      <c r="J19" s="438">
        <v>165</v>
      </c>
      <c r="K19" s="438">
        <v>132</v>
      </c>
      <c r="L19" s="438">
        <v>69</v>
      </c>
      <c r="M19" s="438">
        <v>63</v>
      </c>
      <c r="N19" s="111">
        <v>54</v>
      </c>
      <c r="O19" s="111">
        <v>119</v>
      </c>
      <c r="P19" s="111">
        <v>110</v>
      </c>
      <c r="Q19" s="111">
        <v>96</v>
      </c>
      <c r="R19" s="111">
        <f>75+32</f>
        <v>107</v>
      </c>
      <c r="S19" s="111">
        <v>86</v>
      </c>
      <c r="T19" s="111">
        <v>25</v>
      </c>
      <c r="U19" s="111">
        <v>27</v>
      </c>
      <c r="V19" s="111">
        <v>135</v>
      </c>
      <c r="W19" s="111">
        <v>119</v>
      </c>
      <c r="X19" s="111">
        <v>117</v>
      </c>
      <c r="Y19" s="551"/>
      <c r="Z19" s="551"/>
    </row>
    <row r="20" spans="2:26" x14ac:dyDescent="0.2">
      <c r="B20" s="437" t="s">
        <v>601</v>
      </c>
      <c r="C20" s="469" t="s">
        <v>331</v>
      </c>
      <c r="D20" s="438"/>
      <c r="E20" s="438"/>
      <c r="F20" s="438"/>
      <c r="G20" s="438"/>
      <c r="H20" s="438"/>
      <c r="I20" s="438"/>
      <c r="J20" s="438"/>
      <c r="K20" s="438"/>
      <c r="L20" s="438"/>
      <c r="M20" s="438"/>
      <c r="N20" s="111"/>
      <c r="O20" s="111">
        <v>77</v>
      </c>
      <c r="P20" s="111">
        <v>84</v>
      </c>
      <c r="Q20" s="111">
        <v>66</v>
      </c>
      <c r="R20" s="111">
        <v>76</v>
      </c>
      <c r="S20" s="111">
        <v>48</v>
      </c>
      <c r="T20" s="111">
        <v>75</v>
      </c>
      <c r="U20" s="111">
        <v>67</v>
      </c>
      <c r="V20" s="111">
        <v>18</v>
      </c>
      <c r="W20" s="111">
        <v>21</v>
      </c>
      <c r="X20" s="111">
        <v>14</v>
      </c>
      <c r="Y20" s="551"/>
      <c r="Z20" s="551"/>
    </row>
    <row r="21" spans="2:26" x14ac:dyDescent="0.2">
      <c r="B21" s="437" t="s">
        <v>332</v>
      </c>
      <c r="C21" s="469" t="s">
        <v>331</v>
      </c>
      <c r="D21" s="438">
        <v>81</v>
      </c>
      <c r="E21" s="438">
        <v>76</v>
      </c>
      <c r="F21" s="438">
        <v>76</v>
      </c>
      <c r="G21" s="438">
        <v>66</v>
      </c>
      <c r="H21" s="438">
        <v>51</v>
      </c>
      <c r="I21" s="438">
        <v>44</v>
      </c>
      <c r="J21" s="438">
        <v>41</v>
      </c>
      <c r="K21" s="438">
        <v>36</v>
      </c>
      <c r="L21" s="438">
        <v>35</v>
      </c>
      <c r="M21" s="438">
        <v>30</v>
      </c>
      <c r="N21" s="111">
        <v>31</v>
      </c>
      <c r="O21" s="111">
        <v>18</v>
      </c>
      <c r="P21" s="111">
        <v>20</v>
      </c>
      <c r="Q21" s="111">
        <v>22</v>
      </c>
      <c r="R21" s="111">
        <v>32</v>
      </c>
      <c r="S21" s="111">
        <v>25</v>
      </c>
      <c r="T21" s="111">
        <v>24</v>
      </c>
      <c r="U21" s="111">
        <v>0</v>
      </c>
      <c r="V21" s="111">
        <v>26</v>
      </c>
      <c r="W21" s="111">
        <v>0</v>
      </c>
      <c r="X21" s="111">
        <v>0</v>
      </c>
      <c r="Y21" s="551"/>
      <c r="Z21" s="551"/>
    </row>
    <row r="22" spans="2:26" x14ac:dyDescent="0.2">
      <c r="B22" s="437" t="s">
        <v>333</v>
      </c>
      <c r="C22" s="469" t="s">
        <v>331</v>
      </c>
      <c r="D22" s="438">
        <v>53</v>
      </c>
      <c r="E22" s="438">
        <v>36</v>
      </c>
      <c r="F22" s="438">
        <v>30</v>
      </c>
      <c r="G22" s="438">
        <v>15</v>
      </c>
      <c r="H22" s="438">
        <v>11</v>
      </c>
      <c r="I22" s="438">
        <v>9</v>
      </c>
      <c r="J22" s="438">
        <v>8</v>
      </c>
      <c r="K22" s="438"/>
      <c r="L22" s="438"/>
      <c r="M22" s="438"/>
      <c r="N22" s="111"/>
      <c r="O22" s="482"/>
      <c r="P22" s="482"/>
      <c r="Q22" s="482"/>
      <c r="R22" s="482"/>
      <c r="S22" s="482"/>
      <c r="T22" s="482"/>
      <c r="U22" s="482"/>
      <c r="V22" s="482"/>
      <c r="W22" s="482"/>
      <c r="X22" s="482"/>
      <c r="Y22" s="551"/>
      <c r="Z22" s="551"/>
    </row>
    <row r="23" spans="2:26" x14ac:dyDescent="0.2">
      <c r="B23" s="437" t="s">
        <v>396</v>
      </c>
      <c r="C23" s="469" t="s">
        <v>331</v>
      </c>
      <c r="D23" s="438"/>
      <c r="E23" s="438"/>
      <c r="F23" s="438"/>
      <c r="G23" s="438"/>
      <c r="H23" s="438"/>
      <c r="I23" s="438"/>
      <c r="J23" s="438"/>
      <c r="K23" s="438">
        <v>26</v>
      </c>
      <c r="L23" s="438">
        <v>27</v>
      </c>
      <c r="M23" s="438">
        <v>28</v>
      </c>
      <c r="N23" s="111">
        <v>21</v>
      </c>
      <c r="O23" s="482"/>
      <c r="P23" s="482"/>
      <c r="Q23" s="482"/>
      <c r="R23" s="482"/>
      <c r="S23" s="482"/>
      <c r="T23" s="482"/>
      <c r="U23" s="482"/>
      <c r="V23" s="482"/>
      <c r="W23" s="482"/>
      <c r="X23" s="482"/>
      <c r="Y23" s="551"/>
      <c r="Z23" s="551"/>
    </row>
    <row r="24" spans="2:26" ht="13.5" thickBot="1" x14ac:dyDescent="0.25">
      <c r="B24" s="440" t="s">
        <v>334</v>
      </c>
      <c r="C24" s="486" t="s">
        <v>331</v>
      </c>
      <c r="D24" s="438">
        <v>154</v>
      </c>
      <c r="E24" s="438">
        <v>171</v>
      </c>
      <c r="F24" s="438">
        <v>179</v>
      </c>
      <c r="G24" s="438">
        <v>196</v>
      </c>
      <c r="H24" s="438">
        <v>201</v>
      </c>
      <c r="I24" s="438">
        <v>200</v>
      </c>
      <c r="J24" s="438">
        <v>210</v>
      </c>
      <c r="K24" s="438">
        <v>206</v>
      </c>
      <c r="L24" s="438">
        <v>187</v>
      </c>
      <c r="M24" s="438">
        <v>174</v>
      </c>
      <c r="N24" s="111">
        <v>185</v>
      </c>
      <c r="O24" s="111">
        <v>181</v>
      </c>
      <c r="P24" s="111">
        <v>188</v>
      </c>
      <c r="Q24" s="111">
        <v>192</v>
      </c>
      <c r="R24" s="111">
        <v>185</v>
      </c>
      <c r="S24" s="111">
        <v>184</v>
      </c>
      <c r="T24" s="111">
        <v>183</v>
      </c>
      <c r="U24" s="111">
        <v>152</v>
      </c>
      <c r="V24" s="111">
        <v>251</v>
      </c>
      <c r="W24" s="111">
        <v>210</v>
      </c>
      <c r="X24" s="111">
        <v>218</v>
      </c>
      <c r="Y24" s="432"/>
      <c r="Z24" s="432"/>
    </row>
    <row r="25" spans="2:26" x14ac:dyDescent="0.2">
      <c r="B25" s="432"/>
      <c r="C25" s="433"/>
      <c r="D25" s="432"/>
      <c r="E25" s="432"/>
      <c r="F25" s="432"/>
      <c r="G25" s="432"/>
      <c r="H25" s="432"/>
      <c r="I25" s="432"/>
      <c r="J25" s="432"/>
      <c r="K25" s="432"/>
      <c r="L25" s="432"/>
      <c r="M25" s="432"/>
      <c r="N25" s="443"/>
      <c r="O25" s="443"/>
      <c r="P25" s="443"/>
      <c r="Q25" s="327"/>
      <c r="R25" s="436"/>
      <c r="S25" s="436"/>
      <c r="T25" s="436"/>
      <c r="Y25" s="432"/>
      <c r="Z25" s="432"/>
    </row>
    <row r="26" spans="2:26" ht="13.5" customHeight="1" thickBot="1" x14ac:dyDescent="0.25">
      <c r="B26" s="770" t="s">
        <v>327</v>
      </c>
      <c r="C26" s="770"/>
      <c r="D26" s="770"/>
      <c r="E26" s="770"/>
      <c r="F26" s="770"/>
      <c r="G26" s="770"/>
      <c r="H26" s="770"/>
      <c r="I26" s="770"/>
      <c r="J26" s="770"/>
      <c r="K26" s="770"/>
      <c r="L26" s="770"/>
      <c r="M26" s="770"/>
      <c r="N26" s="770"/>
      <c r="O26" s="770"/>
      <c r="P26" s="770"/>
      <c r="Q26" s="770"/>
      <c r="R26" s="770"/>
      <c r="S26" s="770"/>
      <c r="T26" s="770"/>
      <c r="U26" s="770"/>
      <c r="V26" s="539"/>
      <c r="W26" s="539"/>
      <c r="X26" s="539"/>
      <c r="Y26" s="432"/>
      <c r="Z26" s="432"/>
    </row>
    <row r="27" spans="2:26" ht="13.5" thickBot="1" x14ac:dyDescent="0.25">
      <c r="B27" s="8" t="s">
        <v>335</v>
      </c>
      <c r="C27" s="28" t="s">
        <v>329</v>
      </c>
      <c r="D27" s="30" t="s">
        <v>98</v>
      </c>
      <c r="E27" s="230" t="s">
        <v>99</v>
      </c>
      <c r="F27" s="230" t="s">
        <v>100</v>
      </c>
      <c r="G27" s="230" t="s">
        <v>101</v>
      </c>
      <c r="H27" s="230" t="s">
        <v>102</v>
      </c>
      <c r="I27" s="230" t="s">
        <v>103</v>
      </c>
      <c r="J27" s="230" t="s">
        <v>104</v>
      </c>
      <c r="K27" s="232" t="s">
        <v>395</v>
      </c>
      <c r="L27" s="230" t="s">
        <v>411</v>
      </c>
      <c r="M27" s="2" t="s">
        <v>412</v>
      </c>
      <c r="N27" s="490" t="s">
        <v>450</v>
      </c>
      <c r="O27" s="490" t="s">
        <v>465</v>
      </c>
      <c r="P27" s="490" t="s">
        <v>484</v>
      </c>
      <c r="Q27" s="490" t="s">
        <v>505</v>
      </c>
      <c r="R27" s="491" t="s">
        <v>569</v>
      </c>
      <c r="S27" s="491" t="s">
        <v>570</v>
      </c>
      <c r="T27" s="491" t="s">
        <v>589</v>
      </c>
      <c r="U27" s="582" t="s">
        <v>605</v>
      </c>
      <c r="V27" s="582" t="s">
        <v>608</v>
      </c>
      <c r="W27" s="746" t="s">
        <v>622</v>
      </c>
      <c r="X27" s="582" t="s">
        <v>643</v>
      </c>
    </row>
    <row r="28" spans="2:26" x14ac:dyDescent="0.2">
      <c r="B28" s="444" t="s">
        <v>330</v>
      </c>
      <c r="C28" s="468" t="s">
        <v>331</v>
      </c>
      <c r="D28" s="111">
        <v>319</v>
      </c>
      <c r="E28" s="111">
        <v>178</v>
      </c>
      <c r="F28" s="111">
        <v>186</v>
      </c>
      <c r="G28" s="111">
        <v>279</v>
      </c>
      <c r="H28" s="111">
        <v>291</v>
      </c>
      <c r="I28" s="111">
        <v>249</v>
      </c>
      <c r="J28" s="111">
        <v>206</v>
      </c>
      <c r="K28" s="111">
        <v>209</v>
      </c>
      <c r="L28" s="111">
        <v>53</v>
      </c>
      <c r="M28" s="111">
        <v>47</v>
      </c>
      <c r="N28" s="111">
        <v>38</v>
      </c>
      <c r="O28" s="111">
        <v>61</v>
      </c>
      <c r="P28" s="111">
        <v>57</v>
      </c>
      <c r="Q28" s="111">
        <f>17+34</f>
        <v>51</v>
      </c>
      <c r="R28" s="111">
        <v>48</v>
      </c>
      <c r="S28" s="111">
        <v>20</v>
      </c>
      <c r="T28" s="111">
        <v>17</v>
      </c>
      <c r="U28" s="111">
        <v>23</v>
      </c>
      <c r="V28" s="111">
        <v>0</v>
      </c>
      <c r="W28" s="111">
        <v>11</v>
      </c>
      <c r="X28" s="111">
        <v>13</v>
      </c>
    </row>
    <row r="29" spans="2:26" x14ac:dyDescent="0.2">
      <c r="B29" s="445" t="s">
        <v>332</v>
      </c>
      <c r="C29" s="469" t="s">
        <v>331</v>
      </c>
      <c r="D29" s="111">
        <v>38</v>
      </c>
      <c r="E29" s="111">
        <v>43</v>
      </c>
      <c r="F29" s="111">
        <v>38</v>
      </c>
      <c r="G29" s="111">
        <v>36</v>
      </c>
      <c r="H29" s="111">
        <v>28</v>
      </c>
      <c r="I29" s="111">
        <v>28</v>
      </c>
      <c r="J29" s="111">
        <v>20</v>
      </c>
      <c r="K29" s="111">
        <v>20</v>
      </c>
      <c r="L29" s="111">
        <v>17</v>
      </c>
      <c r="M29" s="111">
        <v>16</v>
      </c>
      <c r="N29" s="111">
        <v>12</v>
      </c>
      <c r="O29" s="111">
        <v>8</v>
      </c>
      <c r="P29" s="111">
        <v>10</v>
      </c>
      <c r="Q29" s="111">
        <v>13</v>
      </c>
      <c r="R29" s="111">
        <v>14</v>
      </c>
      <c r="S29" s="111">
        <v>11</v>
      </c>
      <c r="T29" s="111">
        <v>15</v>
      </c>
      <c r="U29" s="111">
        <v>0</v>
      </c>
      <c r="V29" s="111">
        <v>17</v>
      </c>
      <c r="W29" s="111">
        <v>10</v>
      </c>
      <c r="X29" s="111">
        <v>8</v>
      </c>
    </row>
    <row r="30" spans="2:26" x14ac:dyDescent="0.2">
      <c r="B30" s="445" t="s">
        <v>601</v>
      </c>
      <c r="C30" s="469" t="s">
        <v>331</v>
      </c>
      <c r="D30" s="111"/>
      <c r="E30" s="111"/>
      <c r="F30" s="111"/>
      <c r="G30" s="111"/>
      <c r="H30" s="111"/>
      <c r="I30" s="111"/>
      <c r="J30" s="111"/>
      <c r="K30" s="111"/>
      <c r="L30" s="111"/>
      <c r="M30" s="111"/>
      <c r="N30" s="111"/>
      <c r="O30" s="111">
        <v>30</v>
      </c>
      <c r="P30" s="111">
        <v>35</v>
      </c>
      <c r="Q30" s="111">
        <v>34</v>
      </c>
      <c r="R30" s="111">
        <v>28</v>
      </c>
      <c r="S30" s="111">
        <v>24</v>
      </c>
      <c r="T30" s="111">
        <v>37</v>
      </c>
      <c r="U30" s="111">
        <v>30</v>
      </c>
      <c r="V30" s="111">
        <v>69</v>
      </c>
      <c r="W30" s="111">
        <v>60</v>
      </c>
      <c r="X30" s="111">
        <v>56</v>
      </c>
    </row>
    <row r="31" spans="2:26" x14ac:dyDescent="0.2">
      <c r="B31" s="445" t="s">
        <v>336</v>
      </c>
      <c r="C31" s="469" t="s">
        <v>331</v>
      </c>
      <c r="D31" s="111">
        <v>695</v>
      </c>
      <c r="E31" s="111">
        <v>813</v>
      </c>
      <c r="F31" s="111">
        <v>677</v>
      </c>
      <c r="G31" s="111">
        <v>672</v>
      </c>
      <c r="H31" s="111">
        <v>644</v>
      </c>
      <c r="I31" s="111">
        <v>596</v>
      </c>
      <c r="J31" s="111">
        <v>546</v>
      </c>
      <c r="K31" s="111">
        <v>573</v>
      </c>
      <c r="L31" s="111">
        <v>472</v>
      </c>
      <c r="M31" s="111">
        <v>487</v>
      </c>
      <c r="N31" s="111">
        <v>539</v>
      </c>
      <c r="O31" s="111">
        <v>540</v>
      </c>
      <c r="P31" s="111">
        <v>678</v>
      </c>
      <c r="Q31" s="111">
        <v>746</v>
      </c>
      <c r="R31" s="111">
        <v>449</v>
      </c>
      <c r="S31" s="111">
        <v>425</v>
      </c>
      <c r="T31" s="111">
        <v>479</v>
      </c>
      <c r="U31" s="482">
        <v>456</v>
      </c>
      <c r="V31" s="482">
        <v>764</v>
      </c>
      <c r="W31" s="482">
        <v>571</v>
      </c>
      <c r="X31" s="482">
        <v>764</v>
      </c>
    </row>
    <row r="32" spans="2:26" x14ac:dyDescent="0.2">
      <c r="B32" s="445" t="s">
        <v>337</v>
      </c>
      <c r="C32" s="469" t="s">
        <v>331</v>
      </c>
      <c r="D32" s="111">
        <v>499</v>
      </c>
      <c r="E32" s="111">
        <v>580</v>
      </c>
      <c r="F32" s="111">
        <v>563</v>
      </c>
      <c r="G32" s="111">
        <v>648</v>
      </c>
      <c r="H32" s="111">
        <v>704</v>
      </c>
      <c r="I32" s="111">
        <v>822</v>
      </c>
      <c r="J32" s="111">
        <v>819</v>
      </c>
      <c r="K32" s="111">
        <v>923</v>
      </c>
      <c r="L32" s="111">
        <v>869</v>
      </c>
      <c r="M32" s="111">
        <v>775</v>
      </c>
      <c r="N32" s="111">
        <v>762</v>
      </c>
      <c r="O32" s="111">
        <v>595</v>
      </c>
      <c r="P32" s="111">
        <v>578</v>
      </c>
      <c r="Q32" s="111">
        <v>561</v>
      </c>
      <c r="R32" s="111">
        <v>644</v>
      </c>
      <c r="S32" s="111">
        <v>654</v>
      </c>
      <c r="T32" s="111">
        <v>836</v>
      </c>
      <c r="U32" s="482">
        <v>560</v>
      </c>
      <c r="V32" s="482">
        <v>1001</v>
      </c>
      <c r="W32" s="482">
        <v>809</v>
      </c>
      <c r="X32" s="482">
        <v>876</v>
      </c>
    </row>
    <row r="33" spans="2:24" ht="13.5" thickBot="1" x14ac:dyDescent="0.25">
      <c r="B33" s="446" t="s">
        <v>338</v>
      </c>
      <c r="C33" s="486" t="s">
        <v>331</v>
      </c>
      <c r="D33" s="111">
        <v>1</v>
      </c>
      <c r="E33" s="111">
        <v>1</v>
      </c>
      <c r="F33" s="111">
        <v>1</v>
      </c>
      <c r="G33" s="111">
        <v>0</v>
      </c>
      <c r="H33" s="111">
        <v>1</v>
      </c>
      <c r="I33" s="111">
        <v>0</v>
      </c>
      <c r="J33" s="111">
        <v>0</v>
      </c>
      <c r="K33" s="111">
        <v>0</v>
      </c>
      <c r="L33" s="111">
        <v>0</v>
      </c>
      <c r="M33" s="111">
        <v>0</v>
      </c>
      <c r="N33" s="111">
        <v>1</v>
      </c>
      <c r="O33" s="111">
        <v>1</v>
      </c>
      <c r="P33" s="111">
        <v>0</v>
      </c>
      <c r="Q33" s="111">
        <v>0</v>
      </c>
      <c r="R33" s="111">
        <v>0</v>
      </c>
      <c r="S33" s="111">
        <v>0</v>
      </c>
      <c r="T33" s="111">
        <v>0</v>
      </c>
      <c r="U33" s="111">
        <v>0</v>
      </c>
      <c r="V33" s="111">
        <v>0</v>
      </c>
      <c r="W33" s="111">
        <v>0</v>
      </c>
      <c r="X33" s="111">
        <v>0</v>
      </c>
    </row>
    <row r="34" spans="2:24" ht="13.5" thickBot="1" x14ac:dyDescent="0.25">
      <c r="B34" s="442" t="s">
        <v>339</v>
      </c>
      <c r="C34" s="484"/>
      <c r="D34" s="407">
        <f>SUM(D28:D33)</f>
        <v>1552</v>
      </c>
      <c r="E34" s="407">
        <f t="shared" ref="E34:K34" si="0">SUM(E28:E33)</f>
        <v>1615</v>
      </c>
      <c r="F34" s="407">
        <f t="shared" si="0"/>
        <v>1465</v>
      </c>
      <c r="G34" s="407">
        <f t="shared" si="0"/>
        <v>1635</v>
      </c>
      <c r="H34" s="407">
        <f t="shared" si="0"/>
        <v>1668</v>
      </c>
      <c r="I34" s="407">
        <f t="shared" si="0"/>
        <v>1695</v>
      </c>
      <c r="J34" s="407">
        <f t="shared" si="0"/>
        <v>1591</v>
      </c>
      <c r="K34" s="407">
        <f t="shared" si="0"/>
        <v>1725</v>
      </c>
      <c r="L34" s="407">
        <f t="shared" ref="L34:S34" si="1">SUM(L28:L33)</f>
        <v>1411</v>
      </c>
      <c r="M34" s="407">
        <f t="shared" si="1"/>
        <v>1325</v>
      </c>
      <c r="N34" s="407">
        <f t="shared" si="1"/>
        <v>1352</v>
      </c>
      <c r="O34" s="407">
        <f t="shared" si="1"/>
        <v>1235</v>
      </c>
      <c r="P34" s="407">
        <f t="shared" si="1"/>
        <v>1358</v>
      </c>
      <c r="Q34" s="407">
        <f t="shared" si="1"/>
        <v>1405</v>
      </c>
      <c r="R34" s="407">
        <f t="shared" si="1"/>
        <v>1183</v>
      </c>
      <c r="S34" s="407">
        <f t="shared" si="1"/>
        <v>1134</v>
      </c>
      <c r="T34" s="407">
        <f>SUM(T28:T33)</f>
        <v>1384</v>
      </c>
      <c r="U34" s="407">
        <f>SUM(U28:U33)</f>
        <v>1069</v>
      </c>
      <c r="V34" s="407">
        <f>SUM(V28:V33)</f>
        <v>1851</v>
      </c>
      <c r="W34" s="407">
        <v>1461</v>
      </c>
      <c r="X34" s="407">
        <f>SUM(X28:X33)</f>
        <v>1717</v>
      </c>
    </row>
    <row r="35" spans="2:24" x14ac:dyDescent="0.2">
      <c r="B35" s="432"/>
      <c r="C35" s="433"/>
      <c r="D35" s="432"/>
      <c r="E35" s="432"/>
      <c r="F35" s="432"/>
      <c r="G35" s="432"/>
      <c r="H35" s="432"/>
      <c r="I35" s="432"/>
      <c r="J35" s="432"/>
      <c r="K35" s="432"/>
      <c r="L35" s="432"/>
      <c r="M35" s="432"/>
    </row>
    <row r="36" spans="2:24" x14ac:dyDescent="0.2">
      <c r="B36" s="432"/>
      <c r="C36" s="433"/>
      <c r="D36" s="432"/>
      <c r="E36" s="432"/>
      <c r="F36" s="432"/>
      <c r="G36" s="432"/>
      <c r="H36" s="432"/>
      <c r="I36" s="432"/>
      <c r="J36" s="432"/>
      <c r="K36" s="432"/>
      <c r="L36" s="432"/>
      <c r="M36" s="432"/>
    </row>
    <row r="37" spans="2:24" x14ac:dyDescent="0.2">
      <c r="B37" s="772" t="s">
        <v>445</v>
      </c>
      <c r="C37" s="773"/>
      <c r="D37" s="773"/>
      <c r="E37" s="773"/>
      <c r="F37" s="773"/>
      <c r="G37" s="773"/>
      <c r="H37" s="773"/>
      <c r="I37" s="773"/>
      <c r="J37" s="773"/>
      <c r="K37" s="773"/>
      <c r="L37" s="773"/>
      <c r="M37" s="773"/>
      <c r="N37" s="773"/>
      <c r="O37" s="773"/>
      <c r="P37" s="773"/>
      <c r="Q37" s="773"/>
      <c r="R37" s="773"/>
      <c r="S37" s="773"/>
      <c r="T37" s="773"/>
      <c r="U37" s="773"/>
      <c r="V37" s="541"/>
      <c r="W37" s="541"/>
      <c r="X37" s="541"/>
    </row>
    <row r="38" spans="2:24" x14ac:dyDescent="0.2">
      <c r="B38" s="432"/>
      <c r="C38" s="433"/>
      <c r="D38" s="432"/>
      <c r="E38" s="432"/>
      <c r="F38" s="432"/>
      <c r="G38" s="432"/>
      <c r="H38" s="432"/>
      <c r="I38" s="432"/>
      <c r="J38" s="432"/>
      <c r="K38" s="432"/>
      <c r="L38" s="432"/>
      <c r="M38" s="432"/>
    </row>
    <row r="39" spans="2:24" ht="13.5" customHeight="1" thickBot="1" x14ac:dyDescent="0.25">
      <c r="B39" s="771" t="s">
        <v>327</v>
      </c>
      <c r="C39" s="771"/>
      <c r="D39" s="771"/>
      <c r="E39" s="771"/>
      <c r="F39" s="771"/>
      <c r="G39" s="771"/>
      <c r="H39" s="771"/>
      <c r="I39" s="771"/>
      <c r="J39" s="771"/>
      <c r="K39" s="771"/>
      <c r="L39" s="771"/>
      <c r="M39" s="771"/>
      <c r="N39" s="771"/>
      <c r="O39" s="771"/>
      <c r="P39" s="771"/>
      <c r="Q39" s="771"/>
      <c r="R39" s="771"/>
      <c r="S39" s="771"/>
      <c r="T39" s="771"/>
      <c r="U39" s="771"/>
      <c r="V39" s="539"/>
      <c r="W39" s="539"/>
      <c r="X39" s="539"/>
    </row>
    <row r="40" spans="2:24" ht="13.5" thickBot="1" x14ac:dyDescent="0.25">
      <c r="B40" s="8" t="s">
        <v>328</v>
      </c>
      <c r="C40" s="137" t="s">
        <v>329</v>
      </c>
      <c r="D40" s="487" t="s">
        <v>98</v>
      </c>
      <c r="E40" s="487" t="s">
        <v>99</v>
      </c>
      <c r="F40" s="487" t="s">
        <v>100</v>
      </c>
      <c r="G40" s="487" t="s">
        <v>101</v>
      </c>
      <c r="H40" s="487" t="s">
        <v>102</v>
      </c>
      <c r="I40" s="487" t="s">
        <v>103</v>
      </c>
      <c r="J40" s="487" t="s">
        <v>104</v>
      </c>
      <c r="K40" s="487" t="s">
        <v>395</v>
      </c>
      <c r="L40" s="487" t="s">
        <v>411</v>
      </c>
      <c r="M40" s="487" t="s">
        <v>412</v>
      </c>
      <c r="N40" s="488" t="s">
        <v>450</v>
      </c>
      <c r="O40" s="488" t="s">
        <v>465</v>
      </c>
      <c r="P40" s="488" t="s">
        <v>484</v>
      </c>
      <c r="Q40" s="488" t="s">
        <v>505</v>
      </c>
      <c r="R40" s="489" t="s">
        <v>569</v>
      </c>
      <c r="S40" s="489" t="s">
        <v>570</v>
      </c>
      <c r="T40" s="489" t="s">
        <v>589</v>
      </c>
      <c r="U40" s="407" t="str">
        <f>+U27</f>
        <v>2020-21</v>
      </c>
      <c r="V40" s="407" t="str">
        <f>+V27</f>
        <v>2021-22</v>
      </c>
      <c r="W40" s="407" t="str">
        <f>+W27</f>
        <v>2022-23</v>
      </c>
      <c r="X40" s="407" t="str">
        <f>+X27</f>
        <v>2023-24</v>
      </c>
    </row>
    <row r="41" spans="2:24" x14ac:dyDescent="0.2">
      <c r="B41" s="434" t="s">
        <v>330</v>
      </c>
      <c r="C41" s="468" t="s">
        <v>331</v>
      </c>
      <c r="D41" s="438">
        <v>3</v>
      </c>
      <c r="E41" s="438">
        <v>9</v>
      </c>
      <c r="F41" s="438">
        <v>22</v>
      </c>
      <c r="G41" s="438">
        <v>7</v>
      </c>
      <c r="H41" s="438">
        <v>9</v>
      </c>
      <c r="I41" s="438">
        <v>4</v>
      </c>
      <c r="J41" s="438">
        <v>4</v>
      </c>
      <c r="K41" s="438">
        <v>4</v>
      </c>
      <c r="L41" s="438">
        <v>3</v>
      </c>
      <c r="M41" s="438">
        <v>1</v>
      </c>
      <c r="N41" s="111">
        <v>3</v>
      </c>
      <c r="O41" s="111">
        <v>2</v>
      </c>
      <c r="P41" s="111">
        <v>2</v>
      </c>
      <c r="Q41" s="111">
        <v>2</v>
      </c>
      <c r="R41" s="111">
        <v>0</v>
      </c>
      <c r="S41" s="111">
        <v>0</v>
      </c>
      <c r="T41" s="111">
        <v>0</v>
      </c>
      <c r="U41" s="111">
        <v>0</v>
      </c>
      <c r="V41" s="111">
        <v>0</v>
      </c>
      <c r="W41" s="111">
        <v>0</v>
      </c>
      <c r="X41" s="111">
        <v>0</v>
      </c>
    </row>
    <row r="42" spans="2:24" x14ac:dyDescent="0.2">
      <c r="B42" s="437" t="s">
        <v>332</v>
      </c>
      <c r="C42" s="469" t="s">
        <v>331</v>
      </c>
      <c r="D42" s="438">
        <v>12</v>
      </c>
      <c r="E42" s="438">
        <v>13</v>
      </c>
      <c r="F42" s="438">
        <v>13</v>
      </c>
      <c r="G42" s="438">
        <v>13</v>
      </c>
      <c r="H42" s="438">
        <v>12</v>
      </c>
      <c r="I42" s="438">
        <v>12</v>
      </c>
      <c r="J42" s="438">
        <v>11</v>
      </c>
      <c r="K42" s="438">
        <v>11</v>
      </c>
      <c r="L42" s="438">
        <v>9</v>
      </c>
      <c r="M42" s="438">
        <v>10</v>
      </c>
      <c r="N42" s="111">
        <v>11</v>
      </c>
      <c r="O42" s="111">
        <v>5</v>
      </c>
      <c r="P42" s="111">
        <v>7</v>
      </c>
      <c r="Q42" s="111">
        <v>5</v>
      </c>
      <c r="R42" s="111">
        <v>6</v>
      </c>
      <c r="S42" s="111">
        <v>6</v>
      </c>
      <c r="T42" s="111">
        <v>6</v>
      </c>
      <c r="U42" s="111">
        <v>0</v>
      </c>
      <c r="V42" s="111">
        <v>11</v>
      </c>
      <c r="W42" s="111">
        <v>15</v>
      </c>
      <c r="X42" s="111">
        <v>15</v>
      </c>
    </row>
    <row r="43" spans="2:24" x14ac:dyDescent="0.2">
      <c r="B43" s="437" t="s">
        <v>333</v>
      </c>
      <c r="C43" s="469" t="s">
        <v>331</v>
      </c>
      <c r="D43" s="438">
        <v>25</v>
      </c>
      <c r="E43" s="438">
        <v>25</v>
      </c>
      <c r="F43" s="438">
        <v>22</v>
      </c>
      <c r="G43" s="438">
        <v>24</v>
      </c>
      <c r="H43" s="438">
        <v>15</v>
      </c>
      <c r="I43" s="438">
        <v>12</v>
      </c>
      <c r="J43" s="438">
        <v>12</v>
      </c>
      <c r="K43" s="438"/>
      <c r="L43" s="438"/>
      <c r="M43" s="438"/>
      <c r="N43" s="111"/>
      <c r="O43" s="111"/>
      <c r="P43" s="111"/>
      <c r="Q43" s="111"/>
      <c r="R43" s="111"/>
      <c r="S43" s="111" t="s">
        <v>448</v>
      </c>
      <c r="T43" s="111"/>
      <c r="U43" s="111"/>
      <c r="V43" s="111">
        <v>25</v>
      </c>
      <c r="W43" s="111">
        <v>0</v>
      </c>
      <c r="X43" s="111">
        <v>0</v>
      </c>
    </row>
    <row r="44" spans="2:24" ht="13.5" thickBot="1" x14ac:dyDescent="0.25">
      <c r="B44" s="440" t="s">
        <v>334</v>
      </c>
      <c r="C44" s="486" t="s">
        <v>331</v>
      </c>
      <c r="D44" s="438"/>
      <c r="E44" s="438"/>
      <c r="F44" s="438"/>
      <c r="G44" s="438"/>
      <c r="H44" s="513"/>
      <c r="I44" s="513"/>
      <c r="J44" s="513"/>
      <c r="K44" s="513"/>
      <c r="L44" s="513"/>
      <c r="M44" s="513"/>
      <c r="N44" s="514"/>
      <c r="O44" s="514"/>
      <c r="P44" s="514"/>
      <c r="Q44" s="514"/>
      <c r="R44" s="514"/>
      <c r="S44" s="111">
        <v>24</v>
      </c>
      <c r="T44" s="111">
        <v>23</v>
      </c>
      <c r="U44" s="111">
        <v>21</v>
      </c>
      <c r="V44" s="111">
        <v>25</v>
      </c>
      <c r="W44" s="111">
        <v>25</v>
      </c>
      <c r="X44" s="111">
        <v>26</v>
      </c>
    </row>
    <row r="45" spans="2:24" x14ac:dyDescent="0.2">
      <c r="B45" s="432"/>
      <c r="C45" s="433"/>
      <c r="D45" s="432"/>
      <c r="E45" s="432"/>
      <c r="F45" s="432"/>
      <c r="G45" s="432"/>
      <c r="H45" s="432"/>
      <c r="I45" s="432"/>
      <c r="J45" s="432"/>
      <c r="K45" s="432"/>
      <c r="L45" s="432"/>
      <c r="M45" s="432"/>
      <c r="Q45" s="493"/>
      <c r="R45" s="436"/>
      <c r="S45" s="436"/>
      <c r="T45" s="436"/>
    </row>
    <row r="46" spans="2:24" ht="13.5" customHeight="1" x14ac:dyDescent="0.2">
      <c r="B46" s="771" t="s">
        <v>327</v>
      </c>
      <c r="C46" s="771"/>
      <c r="D46" s="771"/>
      <c r="E46" s="771"/>
      <c r="F46" s="771"/>
      <c r="G46" s="771"/>
      <c r="H46" s="771"/>
      <c r="I46" s="771"/>
      <c r="J46" s="771"/>
      <c r="K46" s="771"/>
      <c r="L46" s="771"/>
      <c r="M46" s="771"/>
      <c r="N46" s="771"/>
      <c r="O46" s="771"/>
      <c r="P46" s="771"/>
      <c r="Q46" s="771"/>
      <c r="R46" s="771"/>
      <c r="S46" s="771"/>
      <c r="T46" s="771"/>
      <c r="U46" s="771"/>
      <c r="V46" s="539"/>
      <c r="W46" s="539"/>
      <c r="X46" s="539"/>
    </row>
    <row r="47" spans="2:24" ht="13.5" thickBot="1" x14ac:dyDescent="0.25">
      <c r="B47" s="23" t="s">
        <v>335</v>
      </c>
      <c r="C47" s="26" t="s">
        <v>329</v>
      </c>
      <c r="D47" s="30" t="s">
        <v>98</v>
      </c>
      <c r="E47" s="230" t="s">
        <v>99</v>
      </c>
      <c r="F47" s="230" t="s">
        <v>100</v>
      </c>
      <c r="G47" s="230" t="s">
        <v>101</v>
      </c>
      <c r="H47" s="230" t="s">
        <v>102</v>
      </c>
      <c r="I47" s="230" t="s">
        <v>103</v>
      </c>
      <c r="J47" s="230" t="s">
        <v>104</v>
      </c>
      <c r="K47" s="232" t="s">
        <v>395</v>
      </c>
      <c r="L47" s="230" t="s">
        <v>411</v>
      </c>
      <c r="M47" s="230" t="s">
        <v>412</v>
      </c>
      <c r="N47" s="494" t="s">
        <v>450</v>
      </c>
      <c r="O47" s="494" t="s">
        <v>465</v>
      </c>
      <c r="P47" s="494" t="s">
        <v>484</v>
      </c>
      <c r="Q47" s="494" t="s">
        <v>505</v>
      </c>
      <c r="R47" s="492" t="s">
        <v>569</v>
      </c>
      <c r="S47" s="492" t="s">
        <v>570</v>
      </c>
      <c r="T47" s="495" t="s">
        <v>589</v>
      </c>
      <c r="U47" s="483" t="str">
        <f>+U40</f>
        <v>2020-21</v>
      </c>
      <c r="V47" s="543" t="str">
        <f>+V40</f>
        <v>2021-22</v>
      </c>
      <c r="W47" s="543" t="str">
        <f>+W40</f>
        <v>2022-23</v>
      </c>
      <c r="X47" s="543" t="str">
        <f>+X40</f>
        <v>2023-24</v>
      </c>
    </row>
    <row r="48" spans="2:24" x14ac:dyDescent="0.2">
      <c r="B48" s="444" t="s">
        <v>330</v>
      </c>
      <c r="C48" s="468" t="s">
        <v>331</v>
      </c>
      <c r="D48" s="111">
        <v>2</v>
      </c>
      <c r="E48" s="111">
        <v>8</v>
      </c>
      <c r="F48" s="111">
        <v>22</v>
      </c>
      <c r="G48" s="111">
        <v>15</v>
      </c>
      <c r="H48" s="111">
        <v>25</v>
      </c>
      <c r="I48" s="111">
        <v>1</v>
      </c>
      <c r="J48" s="111">
        <v>2</v>
      </c>
      <c r="K48" s="111">
        <v>4</v>
      </c>
      <c r="L48" s="111">
        <v>2</v>
      </c>
      <c r="M48" s="111">
        <v>1</v>
      </c>
      <c r="N48" s="111">
        <v>2</v>
      </c>
      <c r="O48" s="111">
        <v>2</v>
      </c>
      <c r="P48" s="111">
        <v>2</v>
      </c>
      <c r="Q48" s="111">
        <v>1</v>
      </c>
      <c r="R48" s="111">
        <v>0</v>
      </c>
      <c r="S48" s="111">
        <v>0</v>
      </c>
      <c r="T48" s="111">
        <v>0</v>
      </c>
      <c r="U48" s="482">
        <v>0</v>
      </c>
      <c r="V48" s="482">
        <v>0</v>
      </c>
      <c r="W48" s="482">
        <v>0</v>
      </c>
      <c r="X48" s="482">
        <v>0</v>
      </c>
    </row>
    <row r="49" spans="2:24" x14ac:dyDescent="0.2">
      <c r="B49" s="445" t="s">
        <v>332</v>
      </c>
      <c r="C49" s="469" t="s">
        <v>331</v>
      </c>
      <c r="D49" s="111">
        <v>8</v>
      </c>
      <c r="E49" s="111">
        <v>11</v>
      </c>
      <c r="F49" s="111">
        <v>5</v>
      </c>
      <c r="G49" s="111">
        <v>8</v>
      </c>
      <c r="H49" s="111">
        <v>10</v>
      </c>
      <c r="I49" s="111">
        <v>9</v>
      </c>
      <c r="J49" s="111">
        <v>7</v>
      </c>
      <c r="K49" s="111">
        <v>9</v>
      </c>
      <c r="L49" s="111">
        <v>8</v>
      </c>
      <c r="M49" s="111">
        <v>7</v>
      </c>
      <c r="N49" s="111">
        <v>6</v>
      </c>
      <c r="O49" s="111">
        <v>3</v>
      </c>
      <c r="P49" s="111">
        <v>2</v>
      </c>
      <c r="Q49" s="111">
        <v>4</v>
      </c>
      <c r="R49" s="111">
        <v>2</v>
      </c>
      <c r="S49" s="111">
        <v>1</v>
      </c>
      <c r="T49" s="111">
        <v>2</v>
      </c>
      <c r="U49" s="482">
        <v>0</v>
      </c>
      <c r="V49" s="482">
        <v>6</v>
      </c>
      <c r="W49" s="482">
        <v>9</v>
      </c>
      <c r="X49" s="482">
        <v>5</v>
      </c>
    </row>
    <row r="50" spans="2:24" x14ac:dyDescent="0.2">
      <c r="B50" s="445" t="s">
        <v>336</v>
      </c>
      <c r="C50" s="469" t="s">
        <v>331</v>
      </c>
      <c r="D50" s="111">
        <v>89</v>
      </c>
      <c r="E50" s="111">
        <v>103</v>
      </c>
      <c r="F50" s="111">
        <v>79</v>
      </c>
      <c r="G50" s="111">
        <v>123</v>
      </c>
      <c r="H50" s="111">
        <v>88</v>
      </c>
      <c r="I50" s="111">
        <v>77</v>
      </c>
      <c r="J50" s="111">
        <v>83</v>
      </c>
      <c r="K50" s="111">
        <v>62</v>
      </c>
      <c r="L50" s="111">
        <v>55</v>
      </c>
      <c r="M50" s="111">
        <v>71</v>
      </c>
      <c r="N50" s="111">
        <v>50</v>
      </c>
      <c r="O50" s="111">
        <v>63</v>
      </c>
      <c r="P50" s="111">
        <v>64</v>
      </c>
      <c r="Q50" s="111">
        <v>54</v>
      </c>
      <c r="R50" s="111">
        <v>47</v>
      </c>
      <c r="S50" s="111">
        <v>62</v>
      </c>
      <c r="T50" s="111">
        <v>58</v>
      </c>
      <c r="U50" s="438">
        <v>76</v>
      </c>
      <c r="V50" s="438">
        <v>53</v>
      </c>
      <c r="W50" s="438">
        <v>58</v>
      </c>
      <c r="X50" s="438">
        <v>72</v>
      </c>
    </row>
    <row r="51" spans="2:24" x14ac:dyDescent="0.2">
      <c r="B51" s="445" t="s">
        <v>337</v>
      </c>
      <c r="C51" s="469" t="s">
        <v>331</v>
      </c>
      <c r="D51" s="111">
        <v>30</v>
      </c>
      <c r="E51" s="111">
        <v>56</v>
      </c>
      <c r="F51" s="111">
        <v>36</v>
      </c>
      <c r="G51" s="111">
        <v>42</v>
      </c>
      <c r="H51" s="111">
        <v>40</v>
      </c>
      <c r="I51" s="111">
        <v>31</v>
      </c>
      <c r="J51" s="111">
        <v>24</v>
      </c>
      <c r="K51" s="111">
        <v>69</v>
      </c>
      <c r="L51" s="111">
        <v>55</v>
      </c>
      <c r="M51" s="111">
        <v>49</v>
      </c>
      <c r="N51" s="111">
        <v>52</v>
      </c>
      <c r="O51" s="111">
        <v>59</v>
      </c>
      <c r="P51" s="111">
        <v>48</v>
      </c>
      <c r="Q51" s="111">
        <v>40</v>
      </c>
      <c r="R51" s="111">
        <v>61</v>
      </c>
      <c r="S51" s="111">
        <v>52</v>
      </c>
      <c r="T51" s="111">
        <v>72</v>
      </c>
      <c r="U51" s="438">
        <v>55</v>
      </c>
      <c r="V51" s="438">
        <v>49</v>
      </c>
      <c r="W51" s="438">
        <v>71</v>
      </c>
      <c r="X51" s="438">
        <v>67</v>
      </c>
    </row>
    <row r="52" spans="2:24" ht="13.5" thickBot="1" x14ac:dyDescent="0.25">
      <c r="B52" s="446" t="s">
        <v>338</v>
      </c>
      <c r="C52" s="486" t="s">
        <v>331</v>
      </c>
      <c r="D52" s="111">
        <v>0</v>
      </c>
      <c r="E52" s="111">
        <v>0</v>
      </c>
      <c r="F52" s="111">
        <v>0</v>
      </c>
      <c r="G52" s="111">
        <v>0</v>
      </c>
      <c r="H52" s="111">
        <v>1</v>
      </c>
      <c r="I52" s="111">
        <v>0</v>
      </c>
      <c r="J52" s="111">
        <v>0</v>
      </c>
      <c r="K52" s="111">
        <v>4</v>
      </c>
      <c r="L52" s="111">
        <v>1</v>
      </c>
      <c r="M52" s="111">
        <v>0</v>
      </c>
      <c r="N52" s="111">
        <v>0</v>
      </c>
      <c r="O52" s="111">
        <v>0</v>
      </c>
      <c r="P52" s="111">
        <v>1</v>
      </c>
      <c r="Q52" s="111">
        <v>0</v>
      </c>
      <c r="R52" s="111">
        <v>0</v>
      </c>
      <c r="S52" s="111">
        <v>0</v>
      </c>
      <c r="T52" s="111">
        <v>0</v>
      </c>
      <c r="U52" s="438">
        <v>8</v>
      </c>
      <c r="V52" s="438">
        <v>1</v>
      </c>
      <c r="W52" s="438">
        <v>0</v>
      </c>
      <c r="X52" s="438">
        <v>2</v>
      </c>
    </row>
    <row r="53" spans="2:24" ht="13.5" thickBot="1" x14ac:dyDescent="0.25">
      <c r="B53" s="442" t="s">
        <v>339</v>
      </c>
      <c r="C53" s="484"/>
      <c r="D53" s="407">
        <f t="shared" ref="D53:M53" si="2">SUM(D48:D52)</f>
        <v>129</v>
      </c>
      <c r="E53" s="407">
        <f t="shared" si="2"/>
        <v>178</v>
      </c>
      <c r="F53" s="407">
        <f t="shared" si="2"/>
        <v>142</v>
      </c>
      <c r="G53" s="407">
        <f t="shared" si="2"/>
        <v>188</v>
      </c>
      <c r="H53" s="407">
        <f t="shared" si="2"/>
        <v>164</v>
      </c>
      <c r="I53" s="407">
        <f t="shared" si="2"/>
        <v>118</v>
      </c>
      <c r="J53" s="407">
        <f t="shared" si="2"/>
        <v>116</v>
      </c>
      <c r="K53" s="407">
        <f t="shared" si="2"/>
        <v>148</v>
      </c>
      <c r="L53" s="407">
        <f t="shared" si="2"/>
        <v>121</v>
      </c>
      <c r="M53" s="407">
        <f t="shared" si="2"/>
        <v>128</v>
      </c>
      <c r="N53" s="407">
        <f t="shared" ref="N53:V53" si="3">SUM(N48:N52)</f>
        <v>110</v>
      </c>
      <c r="O53" s="407">
        <f t="shared" si="3"/>
        <v>127</v>
      </c>
      <c r="P53" s="407">
        <f t="shared" si="3"/>
        <v>117</v>
      </c>
      <c r="Q53" s="407">
        <f t="shared" si="3"/>
        <v>99</v>
      </c>
      <c r="R53" s="407">
        <f t="shared" si="3"/>
        <v>110</v>
      </c>
      <c r="S53" s="407">
        <f t="shared" si="3"/>
        <v>115</v>
      </c>
      <c r="T53" s="407">
        <f t="shared" si="3"/>
        <v>132</v>
      </c>
      <c r="U53" s="407">
        <f t="shared" si="3"/>
        <v>139</v>
      </c>
      <c r="V53" s="407">
        <f t="shared" si="3"/>
        <v>109</v>
      </c>
      <c r="W53" s="407">
        <v>138</v>
      </c>
      <c r="X53" s="407">
        <f>SUM(X48:X52)</f>
        <v>146</v>
      </c>
    </row>
    <row r="54" spans="2:24" x14ac:dyDescent="0.2">
      <c r="B54" s="432"/>
      <c r="C54" s="433"/>
      <c r="D54" s="432"/>
      <c r="E54" s="432"/>
      <c r="F54" s="432"/>
      <c r="G54" s="432"/>
      <c r="H54" s="432"/>
      <c r="I54" s="432"/>
      <c r="J54" s="432"/>
      <c r="K54" s="432"/>
      <c r="L54" s="432"/>
      <c r="M54" s="432"/>
      <c r="Q54" s="436"/>
    </row>
    <row r="55" spans="2:24" x14ac:dyDescent="0.2">
      <c r="B55" s="432"/>
      <c r="C55" s="433"/>
      <c r="D55" s="432"/>
      <c r="E55" s="432"/>
      <c r="F55" s="432"/>
      <c r="G55" s="432"/>
      <c r="H55" s="432"/>
      <c r="I55" s="432"/>
      <c r="J55" s="432"/>
      <c r="K55" s="432"/>
      <c r="L55" s="432"/>
      <c r="M55" s="432"/>
    </row>
    <row r="56" spans="2:24" ht="13.5" customHeight="1" x14ac:dyDescent="0.2">
      <c r="B56" s="774" t="s">
        <v>446</v>
      </c>
      <c r="C56" s="775"/>
      <c r="D56" s="775"/>
      <c r="E56" s="775"/>
      <c r="F56" s="775"/>
      <c r="G56" s="775"/>
      <c r="H56" s="775"/>
      <c r="I56" s="775"/>
      <c r="J56" s="775"/>
      <c r="K56" s="775"/>
      <c r="L56" s="775"/>
      <c r="M56" s="775"/>
      <c r="N56" s="775"/>
      <c r="O56" s="775"/>
      <c r="P56" s="775"/>
      <c r="Q56" s="775"/>
      <c r="R56" s="775"/>
      <c r="S56" s="775"/>
      <c r="T56" s="775"/>
      <c r="U56" s="775"/>
      <c r="V56" s="541"/>
      <c r="W56" s="541"/>
      <c r="X56" s="541"/>
    </row>
    <row r="57" spans="2:24" x14ac:dyDescent="0.2">
      <c r="B57" s="432"/>
      <c r="C57" s="433"/>
      <c r="D57" s="432"/>
      <c r="E57" s="432"/>
      <c r="F57" s="432"/>
      <c r="G57" s="432"/>
      <c r="H57" s="432"/>
      <c r="I57" s="432"/>
      <c r="J57" s="432"/>
      <c r="K57" s="432"/>
      <c r="L57" s="432"/>
      <c r="M57" s="432"/>
    </row>
    <row r="58" spans="2:24" ht="13.5" customHeight="1" thickBot="1" x14ac:dyDescent="0.25">
      <c r="B58" s="771" t="s">
        <v>327</v>
      </c>
      <c r="C58" s="771"/>
      <c r="D58" s="771"/>
      <c r="E58" s="771"/>
      <c r="F58" s="771"/>
      <c r="G58" s="771"/>
      <c r="H58" s="771"/>
      <c r="I58" s="771"/>
      <c r="J58" s="771"/>
      <c r="K58" s="771"/>
      <c r="L58" s="771"/>
      <c r="M58" s="771"/>
      <c r="N58" s="771"/>
      <c r="O58" s="771"/>
      <c r="P58" s="771"/>
      <c r="Q58" s="771"/>
      <c r="R58" s="771"/>
      <c r="S58" s="771"/>
      <c r="T58" s="771"/>
      <c r="U58" s="771"/>
      <c r="V58" s="539"/>
      <c r="W58" s="539"/>
      <c r="X58" s="539"/>
    </row>
    <row r="59" spans="2:24" ht="13.5" thickBot="1" x14ac:dyDescent="0.25">
      <c r="B59" s="8" t="s">
        <v>328</v>
      </c>
      <c r="C59" s="137" t="s">
        <v>329</v>
      </c>
      <c r="D59" s="487" t="s">
        <v>98</v>
      </c>
      <c r="E59" s="487" t="s">
        <v>99</v>
      </c>
      <c r="F59" s="487" t="s">
        <v>100</v>
      </c>
      <c r="G59" s="487" t="s">
        <v>101</v>
      </c>
      <c r="H59" s="487" t="s">
        <v>102</v>
      </c>
      <c r="I59" s="487" t="s">
        <v>103</v>
      </c>
      <c r="J59" s="487" t="s">
        <v>104</v>
      </c>
      <c r="K59" s="487" t="s">
        <v>395</v>
      </c>
      <c r="L59" s="487" t="s">
        <v>411</v>
      </c>
      <c r="M59" s="487" t="s">
        <v>412</v>
      </c>
      <c r="N59" s="488" t="s">
        <v>450</v>
      </c>
      <c r="O59" s="488" t="s">
        <v>465</v>
      </c>
      <c r="P59" s="488" t="s">
        <v>484</v>
      </c>
      <c r="Q59" s="488" t="s">
        <v>505</v>
      </c>
      <c r="R59" s="489" t="s">
        <v>569</v>
      </c>
      <c r="S59" s="489" t="s">
        <v>570</v>
      </c>
      <c r="T59" s="489" t="s">
        <v>589</v>
      </c>
      <c r="U59" s="407" t="str">
        <f>+U47</f>
        <v>2020-21</v>
      </c>
      <c r="V59" s="407" t="str">
        <f>+V47</f>
        <v>2021-22</v>
      </c>
      <c r="W59" s="407" t="str">
        <f>+W47</f>
        <v>2022-23</v>
      </c>
      <c r="X59" s="407" t="str">
        <f>+X47</f>
        <v>2023-24</v>
      </c>
    </row>
    <row r="60" spans="2:24" x14ac:dyDescent="0.2">
      <c r="B60" s="444" t="s">
        <v>330</v>
      </c>
      <c r="C60" s="435" t="s">
        <v>331</v>
      </c>
      <c r="D60" s="111">
        <v>29</v>
      </c>
      <c r="E60" s="111">
        <v>36</v>
      </c>
      <c r="F60" s="111">
        <v>47</v>
      </c>
      <c r="G60" s="111">
        <v>39</v>
      </c>
      <c r="H60" s="111">
        <v>43</v>
      </c>
      <c r="I60" s="111">
        <v>45</v>
      </c>
      <c r="J60" s="111">
        <v>44</v>
      </c>
      <c r="K60" s="111">
        <v>48</v>
      </c>
      <c r="L60" s="111">
        <v>49</v>
      </c>
      <c r="M60" s="111">
        <v>46</v>
      </c>
      <c r="N60" s="111">
        <v>41</v>
      </c>
      <c r="O60" s="111">
        <v>40</v>
      </c>
      <c r="P60" s="111">
        <v>42</v>
      </c>
      <c r="Q60" s="111">
        <v>36</v>
      </c>
      <c r="R60" s="111">
        <v>37</v>
      </c>
      <c r="S60" s="111">
        <v>29</v>
      </c>
      <c r="T60" s="111">
        <v>31</v>
      </c>
      <c r="U60" s="111">
        <v>27</v>
      </c>
      <c r="V60" s="111">
        <v>33</v>
      </c>
      <c r="W60" s="111">
        <v>40</v>
      </c>
      <c r="X60" s="111">
        <v>39</v>
      </c>
    </row>
    <row r="61" spans="2:24" x14ac:dyDescent="0.2">
      <c r="B61" s="445" t="s">
        <v>332</v>
      </c>
      <c r="C61" s="439" t="s">
        <v>331</v>
      </c>
      <c r="D61" s="111">
        <v>145</v>
      </c>
      <c r="E61" s="111">
        <v>162</v>
      </c>
      <c r="F61" s="111">
        <v>185</v>
      </c>
      <c r="G61" s="111">
        <v>194</v>
      </c>
      <c r="H61" s="111">
        <v>205</v>
      </c>
      <c r="I61" s="111">
        <v>242</v>
      </c>
      <c r="J61" s="111">
        <v>346</v>
      </c>
      <c r="K61" s="111">
        <v>311</v>
      </c>
      <c r="L61" s="111">
        <v>518</v>
      </c>
      <c r="M61" s="111">
        <v>457</v>
      </c>
      <c r="N61" s="111">
        <v>463</v>
      </c>
      <c r="O61" s="111">
        <v>466</v>
      </c>
      <c r="P61" s="111">
        <v>507</v>
      </c>
      <c r="Q61" s="111">
        <v>699</v>
      </c>
      <c r="R61" s="111">
        <v>872</v>
      </c>
      <c r="S61" s="111">
        <v>605</v>
      </c>
      <c r="T61" s="111">
        <v>655</v>
      </c>
      <c r="U61" s="111">
        <v>543</v>
      </c>
      <c r="V61" s="111">
        <v>602</v>
      </c>
      <c r="W61" s="111">
        <f>277+374</f>
        <v>651</v>
      </c>
      <c r="X61" s="111">
        <v>642</v>
      </c>
    </row>
    <row r="62" spans="2:24" x14ac:dyDescent="0.2">
      <c r="B62" s="311" t="s">
        <v>333</v>
      </c>
      <c r="C62" s="439" t="s">
        <v>331</v>
      </c>
      <c r="D62" s="111">
        <v>320</v>
      </c>
      <c r="E62" s="111">
        <v>283</v>
      </c>
      <c r="F62" s="111">
        <v>234</v>
      </c>
      <c r="G62" s="111">
        <v>243</v>
      </c>
      <c r="H62" s="111">
        <v>221</v>
      </c>
      <c r="I62" s="111">
        <v>190</v>
      </c>
      <c r="J62" s="111">
        <v>197</v>
      </c>
      <c r="K62" s="111">
        <v>98</v>
      </c>
      <c r="L62" s="111">
        <v>193</v>
      </c>
      <c r="M62" s="111">
        <v>165</v>
      </c>
      <c r="N62" s="447"/>
      <c r="O62" s="447"/>
      <c r="P62" s="447"/>
      <c r="Q62" s="447"/>
      <c r="R62" s="447"/>
      <c r="S62" s="447"/>
      <c r="T62" s="447"/>
      <c r="U62" s="447"/>
      <c r="V62" s="447"/>
      <c r="W62" s="447"/>
      <c r="X62" s="447"/>
    </row>
    <row r="63" spans="2:24" x14ac:dyDescent="0.2">
      <c r="B63" s="312" t="s">
        <v>396</v>
      </c>
      <c r="C63" s="439" t="s">
        <v>331</v>
      </c>
      <c r="D63" s="111"/>
      <c r="E63" s="111"/>
      <c r="F63" s="111"/>
      <c r="G63" s="111"/>
      <c r="H63" s="111"/>
      <c r="I63" s="111"/>
      <c r="J63" s="111"/>
      <c r="K63" s="111">
        <v>6</v>
      </c>
      <c r="L63" s="111"/>
      <c r="M63" s="111"/>
      <c r="N63" s="447"/>
      <c r="O63" s="447"/>
      <c r="P63" s="447"/>
      <c r="Q63" s="447"/>
      <c r="R63" s="447"/>
      <c r="S63" s="447"/>
      <c r="T63" s="447"/>
      <c r="U63" s="447"/>
      <c r="V63" s="447"/>
      <c r="W63" s="447"/>
      <c r="X63" s="447"/>
    </row>
    <row r="64" spans="2:24" x14ac:dyDescent="0.2">
      <c r="B64" s="311" t="s">
        <v>334</v>
      </c>
      <c r="C64" s="439" t="s">
        <v>331</v>
      </c>
      <c r="D64" s="111">
        <v>123</v>
      </c>
      <c r="E64" s="111">
        <v>149</v>
      </c>
      <c r="F64" s="111">
        <v>190</v>
      </c>
      <c r="G64" s="111">
        <v>201</v>
      </c>
      <c r="H64" s="111">
        <v>225</v>
      </c>
      <c r="I64" s="111">
        <v>238</v>
      </c>
      <c r="J64" s="111">
        <v>240</v>
      </c>
      <c r="K64" s="111">
        <v>356</v>
      </c>
      <c r="L64" s="111">
        <v>248</v>
      </c>
      <c r="M64" s="111">
        <v>305</v>
      </c>
      <c r="N64" s="447"/>
      <c r="O64" s="447"/>
      <c r="P64" s="447"/>
      <c r="Q64" s="447"/>
      <c r="R64" s="447"/>
      <c r="S64" s="447"/>
      <c r="T64" s="447"/>
      <c r="U64" s="447"/>
      <c r="V64" s="447"/>
      <c r="W64" s="447"/>
      <c r="X64" s="447"/>
    </row>
    <row r="65" spans="2:28" x14ac:dyDescent="0.2">
      <c r="B65" s="311" t="s">
        <v>340</v>
      </c>
      <c r="C65" s="439" t="s">
        <v>331</v>
      </c>
      <c r="D65" s="111">
        <v>33</v>
      </c>
      <c r="E65" s="111">
        <v>44</v>
      </c>
      <c r="F65" s="111">
        <v>65</v>
      </c>
      <c r="G65" s="111">
        <v>57</v>
      </c>
      <c r="H65" s="111">
        <v>63</v>
      </c>
      <c r="I65" s="111">
        <v>69</v>
      </c>
      <c r="J65" s="111">
        <v>68</v>
      </c>
      <c r="K65" s="111">
        <v>56</v>
      </c>
      <c r="L65" s="111">
        <v>85</v>
      </c>
      <c r="M65" s="111">
        <v>82</v>
      </c>
      <c r="N65" s="447"/>
      <c r="O65" s="447"/>
      <c r="P65" s="447"/>
      <c r="Q65" s="447"/>
      <c r="R65" s="447"/>
      <c r="S65" s="447"/>
      <c r="T65" s="447"/>
      <c r="U65" s="447"/>
      <c r="V65" s="447"/>
      <c r="W65" s="447"/>
      <c r="X65" s="447"/>
    </row>
    <row r="66" spans="2:28" x14ac:dyDescent="0.2">
      <c r="B66" s="311" t="s">
        <v>447</v>
      </c>
      <c r="C66" s="439" t="s">
        <v>331</v>
      </c>
      <c r="D66" s="111">
        <v>3</v>
      </c>
      <c r="E66" s="111">
        <v>1</v>
      </c>
      <c r="F66" s="111" t="s">
        <v>448</v>
      </c>
      <c r="G66" s="111">
        <v>2</v>
      </c>
      <c r="H66" s="111">
        <v>5</v>
      </c>
      <c r="I66" s="111">
        <v>9</v>
      </c>
      <c r="J66" s="111">
        <v>9</v>
      </c>
      <c r="K66" s="111">
        <v>27</v>
      </c>
      <c r="L66" s="111">
        <v>10</v>
      </c>
      <c r="M66" s="111">
        <v>23</v>
      </c>
      <c r="N66" s="407">
        <v>571</v>
      </c>
      <c r="O66" s="407">
        <v>567</v>
      </c>
      <c r="P66" s="111">
        <v>597</v>
      </c>
      <c r="Q66" s="111">
        <v>615</v>
      </c>
      <c r="R66" s="111">
        <v>646</v>
      </c>
      <c r="S66" s="111">
        <v>669</v>
      </c>
      <c r="T66" s="111">
        <v>699</v>
      </c>
      <c r="U66" s="111">
        <v>595</v>
      </c>
      <c r="V66" s="111">
        <v>778</v>
      </c>
      <c r="W66" s="111">
        <v>738</v>
      </c>
      <c r="X66" s="111">
        <v>721</v>
      </c>
    </row>
    <row r="67" spans="2:28" ht="13.5" thickBot="1" x14ac:dyDescent="0.25">
      <c r="B67" s="446" t="s">
        <v>341</v>
      </c>
      <c r="C67" s="441" t="s">
        <v>331</v>
      </c>
      <c r="D67" s="111">
        <v>146</v>
      </c>
      <c r="E67" s="111">
        <v>222</v>
      </c>
      <c r="F67" s="111">
        <v>187</v>
      </c>
      <c r="G67" s="111">
        <v>115</v>
      </c>
      <c r="H67" s="111">
        <v>85</v>
      </c>
      <c r="I67" s="111">
        <v>74</v>
      </c>
      <c r="J67" s="111">
        <v>52</v>
      </c>
      <c r="K67" s="111">
        <v>135</v>
      </c>
      <c r="L67" s="111">
        <v>185</v>
      </c>
      <c r="M67" s="111">
        <v>143</v>
      </c>
      <c r="N67" s="454">
        <v>159</v>
      </c>
      <c r="O67" s="454">
        <v>86</v>
      </c>
      <c r="P67" s="454">
        <v>64</v>
      </c>
      <c r="Q67" s="454">
        <v>89</v>
      </c>
      <c r="R67" s="454">
        <v>105</v>
      </c>
      <c r="S67" s="454">
        <v>121</v>
      </c>
      <c r="T67" s="454">
        <v>214</v>
      </c>
      <c r="U67" s="454">
        <v>220</v>
      </c>
      <c r="V67" s="454">
        <v>253</v>
      </c>
      <c r="W67" s="454">
        <v>354</v>
      </c>
      <c r="X67" s="454">
        <v>361</v>
      </c>
    </row>
    <row r="68" spans="2:28" x14ac:dyDescent="0.2">
      <c r="B68" s="432"/>
      <c r="C68" s="433"/>
      <c r="D68" s="432"/>
      <c r="E68" s="432"/>
      <c r="F68" s="432"/>
      <c r="G68" s="432"/>
      <c r="H68" s="432"/>
      <c r="I68" s="432"/>
      <c r="J68" s="432"/>
      <c r="K68" s="432"/>
      <c r="L68" s="432"/>
      <c r="M68" s="432"/>
      <c r="Q68" s="436"/>
      <c r="R68" s="436"/>
      <c r="S68" s="436"/>
      <c r="T68" s="485"/>
    </row>
    <row r="69" spans="2:28" ht="13.5" customHeight="1" thickBot="1" x14ac:dyDescent="0.25">
      <c r="B69" s="771" t="s">
        <v>327</v>
      </c>
      <c r="C69" s="771"/>
      <c r="D69" s="771"/>
      <c r="E69" s="771"/>
      <c r="F69" s="771"/>
      <c r="G69" s="771"/>
      <c r="H69" s="771"/>
      <c r="I69" s="771"/>
      <c r="J69" s="771"/>
      <c r="K69" s="771"/>
      <c r="L69" s="771"/>
      <c r="M69" s="771"/>
      <c r="N69" s="771"/>
      <c r="O69" s="771"/>
      <c r="P69" s="771"/>
      <c r="Q69" s="771"/>
      <c r="R69" s="771"/>
      <c r="S69" s="771"/>
      <c r="T69" s="771"/>
      <c r="U69" s="771"/>
      <c r="V69" s="539"/>
      <c r="W69" s="539"/>
      <c r="X69" s="539"/>
      <c r="Y69" s="518"/>
      <c r="Z69" s="518"/>
      <c r="AA69" s="518"/>
      <c r="AB69" s="518"/>
    </row>
    <row r="70" spans="2:28" ht="13.5" thickBot="1" x14ac:dyDescent="0.25">
      <c r="B70" s="8" t="s">
        <v>335</v>
      </c>
      <c r="C70" s="137" t="s">
        <v>329</v>
      </c>
      <c r="D70" s="487" t="s">
        <v>98</v>
      </c>
      <c r="E70" s="487" t="s">
        <v>99</v>
      </c>
      <c r="F70" s="487" t="s">
        <v>100</v>
      </c>
      <c r="G70" s="487" t="s">
        <v>101</v>
      </c>
      <c r="H70" s="487" t="s">
        <v>102</v>
      </c>
      <c r="I70" s="487" t="s">
        <v>103</v>
      </c>
      <c r="J70" s="487" t="s">
        <v>104</v>
      </c>
      <c r="K70" s="487" t="s">
        <v>395</v>
      </c>
      <c r="L70" s="487" t="s">
        <v>411</v>
      </c>
      <c r="M70" s="487" t="s">
        <v>412</v>
      </c>
      <c r="N70" s="488" t="s">
        <v>450</v>
      </c>
      <c r="O70" s="488" t="s">
        <v>465</v>
      </c>
      <c r="P70" s="488" t="s">
        <v>484</v>
      </c>
      <c r="Q70" s="488" t="s">
        <v>505</v>
      </c>
      <c r="R70" s="489" t="s">
        <v>569</v>
      </c>
      <c r="S70" s="489" t="s">
        <v>570</v>
      </c>
      <c r="T70" s="489" t="s">
        <v>589</v>
      </c>
      <c r="U70" s="407" t="str">
        <f>+U59</f>
        <v>2020-21</v>
      </c>
      <c r="V70" s="407" t="str">
        <f>+V59</f>
        <v>2021-22</v>
      </c>
      <c r="W70" s="407" t="str">
        <f>+W59</f>
        <v>2022-23</v>
      </c>
      <c r="X70" s="673" t="str">
        <f>+X59</f>
        <v>2023-24</v>
      </c>
    </row>
    <row r="71" spans="2:28" x14ac:dyDescent="0.2">
      <c r="B71" s="444" t="s">
        <v>330</v>
      </c>
      <c r="C71" s="435" t="s">
        <v>331</v>
      </c>
      <c r="D71" s="111">
        <v>20</v>
      </c>
      <c r="E71" s="111">
        <v>35</v>
      </c>
      <c r="F71" s="111">
        <v>41</v>
      </c>
      <c r="G71" s="111">
        <v>32</v>
      </c>
      <c r="H71" s="111">
        <v>37</v>
      </c>
      <c r="I71" s="111">
        <v>39</v>
      </c>
      <c r="J71" s="111">
        <v>33</v>
      </c>
      <c r="K71" s="111">
        <v>41</v>
      </c>
      <c r="L71" s="111">
        <v>32</v>
      </c>
      <c r="M71" s="111">
        <v>32</v>
      </c>
      <c r="N71" s="111">
        <v>25</v>
      </c>
      <c r="O71" s="111">
        <v>25</v>
      </c>
      <c r="P71" s="111">
        <v>31</v>
      </c>
      <c r="Q71" s="111">
        <v>25</v>
      </c>
      <c r="R71" s="111">
        <v>21</v>
      </c>
      <c r="S71" s="111">
        <v>17</v>
      </c>
      <c r="T71" s="111">
        <v>20</v>
      </c>
      <c r="U71" s="438">
        <v>16</v>
      </c>
      <c r="V71" s="438">
        <v>25</v>
      </c>
      <c r="W71" s="438">
        <v>21</v>
      </c>
      <c r="X71" s="109">
        <v>16</v>
      </c>
    </row>
    <row r="72" spans="2:28" x14ac:dyDescent="0.2">
      <c r="B72" s="445" t="s">
        <v>332</v>
      </c>
      <c r="C72" s="439" t="s">
        <v>331</v>
      </c>
      <c r="D72" s="111">
        <v>94</v>
      </c>
      <c r="E72" s="111">
        <v>113</v>
      </c>
      <c r="F72" s="111">
        <v>143</v>
      </c>
      <c r="G72" s="111">
        <v>145</v>
      </c>
      <c r="H72" s="111">
        <v>162</v>
      </c>
      <c r="I72" s="111">
        <v>197</v>
      </c>
      <c r="J72" s="111">
        <v>282</v>
      </c>
      <c r="K72" s="111">
        <v>259</v>
      </c>
      <c r="L72" s="111">
        <v>396</v>
      </c>
      <c r="M72" s="111">
        <v>370</v>
      </c>
      <c r="N72" s="111">
        <v>334</v>
      </c>
      <c r="O72" s="111">
        <v>353</v>
      </c>
      <c r="P72" s="111">
        <v>395</v>
      </c>
      <c r="Q72" s="111">
        <v>540</v>
      </c>
      <c r="R72" s="111">
        <v>624</v>
      </c>
      <c r="S72" s="111">
        <v>468</v>
      </c>
      <c r="T72" s="111">
        <v>533</v>
      </c>
      <c r="U72" s="438">
        <v>422</v>
      </c>
      <c r="V72" s="438">
        <v>489</v>
      </c>
      <c r="W72" s="438">
        <f>266+294</f>
        <v>560</v>
      </c>
      <c r="X72" s="109">
        <v>498</v>
      </c>
    </row>
    <row r="73" spans="2:28" x14ac:dyDescent="0.2">
      <c r="B73" s="445" t="s">
        <v>336</v>
      </c>
      <c r="C73" s="439" t="s">
        <v>331</v>
      </c>
      <c r="D73" s="111">
        <v>1681</v>
      </c>
      <c r="E73" s="111">
        <v>1874</v>
      </c>
      <c r="F73" s="111">
        <v>1888</v>
      </c>
      <c r="G73" s="111">
        <v>1746</v>
      </c>
      <c r="H73" s="111">
        <v>1578</v>
      </c>
      <c r="I73" s="111">
        <v>1686</v>
      </c>
      <c r="J73" s="111">
        <v>1512</v>
      </c>
      <c r="K73" s="111">
        <v>1713</v>
      </c>
      <c r="L73" s="111">
        <v>1518</v>
      </c>
      <c r="M73" s="111">
        <v>1544</v>
      </c>
      <c r="N73" s="111">
        <v>1311</v>
      </c>
      <c r="O73" s="111">
        <v>1458</v>
      </c>
      <c r="P73" s="111">
        <v>1729</v>
      </c>
      <c r="Q73" s="111">
        <v>2271</v>
      </c>
      <c r="R73" s="111">
        <v>2229</v>
      </c>
      <c r="S73" s="111">
        <v>1516</v>
      </c>
      <c r="T73" s="111">
        <v>1568</v>
      </c>
      <c r="U73" s="438">
        <v>1595</v>
      </c>
      <c r="V73" s="438">
        <v>2086</v>
      </c>
      <c r="W73" s="438">
        <v>1950</v>
      </c>
      <c r="X73" s="109">
        <v>1893</v>
      </c>
    </row>
    <row r="74" spans="2:28" x14ac:dyDescent="0.2">
      <c r="B74" s="445" t="s">
        <v>337</v>
      </c>
      <c r="C74" s="439" t="s">
        <v>331</v>
      </c>
      <c r="D74" s="111">
        <v>688</v>
      </c>
      <c r="E74" s="111">
        <v>784</v>
      </c>
      <c r="F74" s="111">
        <v>1057</v>
      </c>
      <c r="G74" s="111">
        <v>925</v>
      </c>
      <c r="H74" s="111">
        <v>1013</v>
      </c>
      <c r="I74" s="111">
        <v>1075</v>
      </c>
      <c r="J74" s="111">
        <v>1213</v>
      </c>
      <c r="K74" s="111">
        <v>1426</v>
      </c>
      <c r="L74" s="111">
        <v>1233</v>
      </c>
      <c r="M74" s="111">
        <v>1157</v>
      </c>
      <c r="N74" s="111">
        <v>1123</v>
      </c>
      <c r="O74" s="111">
        <v>1185</v>
      </c>
      <c r="P74" s="111">
        <v>1235</v>
      </c>
      <c r="Q74" s="111">
        <v>1300</v>
      </c>
      <c r="R74" s="111">
        <v>1293</v>
      </c>
      <c r="S74" s="111">
        <v>1151</v>
      </c>
      <c r="T74" s="111">
        <v>1305</v>
      </c>
      <c r="U74" s="438">
        <v>1078</v>
      </c>
      <c r="V74" s="438">
        <v>1644</v>
      </c>
      <c r="W74" s="438">
        <v>1328</v>
      </c>
      <c r="X74" s="109">
        <v>1284</v>
      </c>
    </row>
    <row r="75" spans="2:28" x14ac:dyDescent="0.2">
      <c r="B75" s="445" t="s">
        <v>338</v>
      </c>
      <c r="C75" s="439" t="s">
        <v>331</v>
      </c>
      <c r="D75" s="111">
        <v>103</v>
      </c>
      <c r="E75" s="111">
        <v>134</v>
      </c>
      <c r="F75" s="111">
        <v>171</v>
      </c>
      <c r="G75" s="111">
        <v>153</v>
      </c>
      <c r="H75" s="111">
        <v>179</v>
      </c>
      <c r="I75" s="111">
        <v>206</v>
      </c>
      <c r="J75" s="111">
        <v>231</v>
      </c>
      <c r="K75" s="111">
        <v>284</v>
      </c>
      <c r="L75" s="111">
        <v>257</v>
      </c>
      <c r="M75" s="111">
        <v>316</v>
      </c>
      <c r="N75" s="111">
        <v>243</v>
      </c>
      <c r="O75" s="111">
        <v>258</v>
      </c>
      <c r="P75" s="111">
        <v>363</v>
      </c>
      <c r="Q75" s="111">
        <v>415</v>
      </c>
      <c r="R75" s="111">
        <v>531</v>
      </c>
      <c r="S75" s="111">
        <v>375</v>
      </c>
      <c r="T75" s="111">
        <v>428</v>
      </c>
      <c r="U75" s="438">
        <v>394</v>
      </c>
      <c r="V75" s="438">
        <v>427</v>
      </c>
      <c r="W75" s="438">
        <v>462</v>
      </c>
      <c r="X75" s="109">
        <v>445</v>
      </c>
    </row>
    <row r="76" spans="2:28" x14ac:dyDescent="0.2">
      <c r="B76" s="445" t="s">
        <v>342</v>
      </c>
      <c r="C76" s="439" t="s">
        <v>331</v>
      </c>
      <c r="D76" s="111">
        <v>123</v>
      </c>
      <c r="E76" s="111">
        <v>179</v>
      </c>
      <c r="F76" s="111">
        <v>152</v>
      </c>
      <c r="G76" s="111">
        <v>108</v>
      </c>
      <c r="H76" s="111">
        <v>76</v>
      </c>
      <c r="I76" s="111">
        <v>70</v>
      </c>
      <c r="J76" s="111">
        <v>62</v>
      </c>
      <c r="K76" s="111">
        <v>121</v>
      </c>
      <c r="L76" s="111">
        <v>159</v>
      </c>
      <c r="M76" s="111">
        <v>100</v>
      </c>
      <c r="N76" s="454">
        <v>126</v>
      </c>
      <c r="O76" s="454">
        <v>115</v>
      </c>
      <c r="P76" s="454">
        <v>99</v>
      </c>
      <c r="Q76" s="454">
        <v>147</v>
      </c>
      <c r="R76" s="454">
        <v>176</v>
      </c>
      <c r="S76" s="454">
        <v>84</v>
      </c>
      <c r="T76" s="454">
        <v>122</v>
      </c>
      <c r="U76" s="438">
        <v>149</v>
      </c>
      <c r="V76" s="438">
        <v>219</v>
      </c>
      <c r="W76" s="438">
        <v>248</v>
      </c>
      <c r="X76" s="741">
        <v>258</v>
      </c>
    </row>
    <row r="77" spans="2:28" x14ac:dyDescent="0.2">
      <c r="B77" s="445" t="s">
        <v>343</v>
      </c>
      <c r="C77" s="439" t="s">
        <v>331</v>
      </c>
      <c r="D77" s="111">
        <v>6</v>
      </c>
      <c r="E77" s="111">
        <v>14</v>
      </c>
      <c r="F77" s="111">
        <v>20</v>
      </c>
      <c r="G77" s="111">
        <v>1</v>
      </c>
      <c r="H77" s="111">
        <v>6</v>
      </c>
      <c r="I77" s="111">
        <v>1</v>
      </c>
      <c r="J77" s="111">
        <v>0</v>
      </c>
      <c r="K77" s="111">
        <v>15</v>
      </c>
      <c r="L77" s="111">
        <v>12</v>
      </c>
      <c r="M77" s="111">
        <v>19</v>
      </c>
      <c r="N77" s="454">
        <v>15</v>
      </c>
      <c r="O77" s="454">
        <v>14</v>
      </c>
      <c r="P77" s="454">
        <v>3</v>
      </c>
      <c r="Q77" s="454">
        <v>12</v>
      </c>
      <c r="R77" s="454">
        <v>40</v>
      </c>
      <c r="S77" s="454">
        <v>24</v>
      </c>
      <c r="T77" s="454">
        <v>18</v>
      </c>
      <c r="U77" s="438">
        <v>29</v>
      </c>
      <c r="V77" s="438">
        <v>33</v>
      </c>
      <c r="W77" s="438">
        <v>48</v>
      </c>
      <c r="X77" s="742">
        <v>42</v>
      </c>
    </row>
    <row r="78" spans="2:28" ht="13.5" thickBot="1" x14ac:dyDescent="0.25">
      <c r="B78" s="446" t="s">
        <v>344</v>
      </c>
      <c r="C78" s="441" t="s">
        <v>331</v>
      </c>
      <c r="D78" s="111">
        <v>33</v>
      </c>
      <c r="E78" s="111">
        <v>44</v>
      </c>
      <c r="F78" s="111">
        <v>19</v>
      </c>
      <c r="G78" s="111">
        <v>18</v>
      </c>
      <c r="H78" s="111">
        <v>18</v>
      </c>
      <c r="I78" s="111">
        <v>3</v>
      </c>
      <c r="J78" s="111">
        <v>1</v>
      </c>
      <c r="K78" s="111">
        <v>3</v>
      </c>
      <c r="L78" s="111">
        <v>16</v>
      </c>
      <c r="M78" s="111">
        <v>45</v>
      </c>
      <c r="N78" s="454">
        <v>10</v>
      </c>
      <c r="O78" s="454">
        <v>9</v>
      </c>
      <c r="P78" s="454">
        <v>0</v>
      </c>
      <c r="Q78" s="454">
        <v>14</v>
      </c>
      <c r="R78" s="454">
        <v>30</v>
      </c>
      <c r="S78" s="454">
        <v>10</v>
      </c>
      <c r="T78" s="454">
        <v>39</v>
      </c>
      <c r="U78" s="438">
        <v>5</v>
      </c>
      <c r="V78" s="438">
        <v>14</v>
      </c>
      <c r="W78" s="438">
        <v>29</v>
      </c>
      <c r="X78" s="742">
        <v>65</v>
      </c>
    </row>
    <row r="79" spans="2:28" ht="13.5" thickBot="1" x14ac:dyDescent="0.25">
      <c r="B79" s="442" t="s">
        <v>339</v>
      </c>
      <c r="C79" s="484"/>
      <c r="D79" s="407">
        <f>SUM(D71:D78)</f>
        <v>2748</v>
      </c>
      <c r="E79" s="407">
        <f t="shared" ref="E79:M79" si="4">SUM(E71:E78)</f>
        <v>3177</v>
      </c>
      <c r="F79" s="407">
        <f t="shared" si="4"/>
        <v>3491</v>
      </c>
      <c r="G79" s="407">
        <f t="shared" si="4"/>
        <v>3128</v>
      </c>
      <c r="H79" s="407">
        <f t="shared" si="4"/>
        <v>3069</v>
      </c>
      <c r="I79" s="407">
        <f t="shared" si="4"/>
        <v>3277</v>
      </c>
      <c r="J79" s="407">
        <f t="shared" si="4"/>
        <v>3334</v>
      </c>
      <c r="K79" s="407">
        <f t="shared" si="4"/>
        <v>3862</v>
      </c>
      <c r="L79" s="407">
        <f t="shared" si="4"/>
        <v>3623</v>
      </c>
      <c r="M79" s="407">
        <f t="shared" si="4"/>
        <v>3583</v>
      </c>
      <c r="N79" s="407">
        <f t="shared" ref="N79:X79" si="5">SUM(N71:N78)</f>
        <v>3187</v>
      </c>
      <c r="O79" s="407">
        <f t="shared" si="5"/>
        <v>3417</v>
      </c>
      <c r="P79" s="407">
        <f t="shared" si="5"/>
        <v>3855</v>
      </c>
      <c r="Q79" s="407">
        <f t="shared" si="5"/>
        <v>4724</v>
      </c>
      <c r="R79" s="407">
        <f t="shared" si="5"/>
        <v>4944</v>
      </c>
      <c r="S79" s="407">
        <f t="shared" si="5"/>
        <v>3645</v>
      </c>
      <c r="T79" s="407">
        <f t="shared" si="5"/>
        <v>4033</v>
      </c>
      <c r="U79" s="407">
        <f t="shared" si="5"/>
        <v>3688</v>
      </c>
      <c r="V79" s="407">
        <f t="shared" si="5"/>
        <v>4937</v>
      </c>
      <c r="W79" s="407">
        <f t="shared" si="5"/>
        <v>4646</v>
      </c>
      <c r="X79" s="407">
        <f t="shared" si="5"/>
        <v>4501</v>
      </c>
    </row>
    <row r="80" spans="2:28" x14ac:dyDescent="0.2">
      <c r="B80" s="432"/>
      <c r="C80" s="433"/>
      <c r="D80" s="432"/>
      <c r="E80" s="432"/>
      <c r="F80" s="432"/>
      <c r="G80" s="432"/>
      <c r="H80" s="432"/>
      <c r="I80" s="432"/>
      <c r="J80" s="432"/>
      <c r="K80" s="432"/>
      <c r="L80" s="432"/>
      <c r="M80" s="432"/>
    </row>
    <row r="81" spans="2:24" ht="13.5" customHeight="1" x14ac:dyDescent="0.2">
      <c r="B81" s="774" t="s">
        <v>345</v>
      </c>
      <c r="C81" s="775"/>
      <c r="D81" s="775"/>
      <c r="E81" s="775"/>
      <c r="F81" s="775"/>
      <c r="G81" s="775"/>
      <c r="H81" s="775"/>
      <c r="I81" s="775"/>
      <c r="J81" s="775"/>
      <c r="K81" s="775"/>
      <c r="L81" s="775"/>
      <c r="M81" s="775"/>
      <c r="N81" s="775"/>
      <c r="O81" s="775"/>
      <c r="P81" s="775"/>
      <c r="Q81" s="775"/>
      <c r="R81" s="775"/>
      <c r="S81" s="775"/>
      <c r="T81" s="775"/>
      <c r="U81" s="775"/>
      <c r="V81" s="541"/>
      <c r="W81" s="541"/>
      <c r="X81" s="541"/>
    </row>
    <row r="82" spans="2:24" x14ac:dyDescent="0.2">
      <c r="B82" s="432"/>
      <c r="C82" s="433"/>
      <c r="D82" s="432"/>
      <c r="E82" s="432"/>
      <c r="F82" s="432"/>
      <c r="G82" s="432"/>
      <c r="H82" s="432"/>
      <c r="I82" s="432"/>
      <c r="J82" s="432"/>
      <c r="K82" s="432"/>
      <c r="L82" s="432"/>
      <c r="M82" s="432"/>
    </row>
    <row r="83" spans="2:24" ht="13.5" customHeight="1" thickBot="1" x14ac:dyDescent="0.25">
      <c r="B83" s="771" t="s">
        <v>327</v>
      </c>
      <c r="C83" s="771"/>
      <c r="D83" s="771"/>
      <c r="E83" s="771"/>
      <c r="F83" s="771"/>
      <c r="G83" s="771"/>
      <c r="H83" s="771"/>
      <c r="I83" s="771"/>
      <c r="J83" s="771"/>
      <c r="K83" s="771"/>
      <c r="L83" s="771"/>
      <c r="M83" s="771"/>
      <c r="N83" s="771"/>
      <c r="O83" s="771"/>
      <c r="P83" s="771"/>
      <c r="Q83" s="771"/>
      <c r="R83" s="771"/>
      <c r="S83" s="771"/>
      <c r="T83" s="771"/>
      <c r="U83" s="771"/>
      <c r="V83" s="539"/>
      <c r="W83" s="539"/>
      <c r="X83" s="539"/>
    </row>
    <row r="84" spans="2:24" ht="13.5" thickBot="1" x14ac:dyDescent="0.25">
      <c r="B84" s="8" t="s">
        <v>328</v>
      </c>
      <c r="C84" s="137" t="s">
        <v>329</v>
      </c>
      <c r="D84" s="487" t="s">
        <v>98</v>
      </c>
      <c r="E84" s="487" t="s">
        <v>99</v>
      </c>
      <c r="F84" s="487" t="s">
        <v>100</v>
      </c>
      <c r="G84" s="487" t="s">
        <v>101</v>
      </c>
      <c r="H84" s="487" t="s">
        <v>102</v>
      </c>
      <c r="I84" s="487" t="s">
        <v>103</v>
      </c>
      <c r="J84" s="487" t="s">
        <v>104</v>
      </c>
      <c r="K84" s="487" t="s">
        <v>395</v>
      </c>
      <c r="L84" s="487" t="s">
        <v>411</v>
      </c>
      <c r="M84" s="487" t="s">
        <v>412</v>
      </c>
      <c r="N84" s="488" t="s">
        <v>450</v>
      </c>
      <c r="O84" s="488" t="s">
        <v>465</v>
      </c>
      <c r="P84" s="488" t="s">
        <v>484</v>
      </c>
      <c r="Q84" s="488" t="s">
        <v>505</v>
      </c>
      <c r="R84" s="489" t="s">
        <v>569</v>
      </c>
      <c r="S84" s="489" t="s">
        <v>570</v>
      </c>
      <c r="T84" s="489" t="s">
        <v>589</v>
      </c>
      <c r="U84" s="407" t="str">
        <f>+U70</f>
        <v>2020-21</v>
      </c>
      <c r="V84" s="407" t="str">
        <f>+V70</f>
        <v>2021-22</v>
      </c>
      <c r="W84" s="407" t="str">
        <f>+W70</f>
        <v>2022-23</v>
      </c>
      <c r="X84" s="407" t="str">
        <f>+X70</f>
        <v>2023-24</v>
      </c>
    </row>
    <row r="85" spans="2:24" x14ac:dyDescent="0.2">
      <c r="B85" s="448" t="s">
        <v>330</v>
      </c>
      <c r="C85" s="496" t="s">
        <v>331</v>
      </c>
      <c r="D85" s="111">
        <f t="shared" ref="D85:M85" si="6">+D19+D41+D60</f>
        <v>334</v>
      </c>
      <c r="E85" s="111">
        <f t="shared" si="6"/>
        <v>180</v>
      </c>
      <c r="F85" s="111">
        <f t="shared" si="6"/>
        <v>237</v>
      </c>
      <c r="G85" s="111">
        <f t="shared" si="6"/>
        <v>240</v>
      </c>
      <c r="H85" s="111">
        <f t="shared" si="6"/>
        <v>226</v>
      </c>
      <c r="I85" s="111">
        <f t="shared" si="6"/>
        <v>209</v>
      </c>
      <c r="J85" s="111">
        <f t="shared" si="6"/>
        <v>213</v>
      </c>
      <c r="K85" s="111">
        <f t="shared" si="6"/>
        <v>184</v>
      </c>
      <c r="L85" s="111">
        <f t="shared" si="6"/>
        <v>121</v>
      </c>
      <c r="M85" s="111">
        <f t="shared" si="6"/>
        <v>110</v>
      </c>
      <c r="N85" s="111">
        <v>98</v>
      </c>
      <c r="O85" s="313">
        <f>+O19+O41+O60</f>
        <v>161</v>
      </c>
      <c r="P85" s="111">
        <f t="shared" ref="P85:U85" si="7">+P60+P41+P19+P20</f>
        <v>238</v>
      </c>
      <c r="Q85" s="111">
        <f t="shared" si="7"/>
        <v>200</v>
      </c>
      <c r="R85" s="111">
        <f t="shared" si="7"/>
        <v>220</v>
      </c>
      <c r="S85" s="111">
        <f t="shared" si="7"/>
        <v>163</v>
      </c>
      <c r="T85" s="111">
        <f t="shared" si="7"/>
        <v>131</v>
      </c>
      <c r="U85" s="111">
        <f t="shared" si="7"/>
        <v>121</v>
      </c>
      <c r="V85" s="111">
        <v>168</v>
      </c>
      <c r="W85" s="111">
        <v>159</v>
      </c>
      <c r="X85" s="111">
        <v>156</v>
      </c>
    </row>
    <row r="86" spans="2:24" x14ac:dyDescent="0.2">
      <c r="B86" s="449" t="s">
        <v>332</v>
      </c>
      <c r="C86" s="439" t="s">
        <v>331</v>
      </c>
      <c r="D86" s="111">
        <f t="shared" ref="D86:M86" si="8">+D21+D42+D61</f>
        <v>238</v>
      </c>
      <c r="E86" s="111">
        <f t="shared" si="8"/>
        <v>251</v>
      </c>
      <c r="F86" s="111">
        <f t="shared" si="8"/>
        <v>274</v>
      </c>
      <c r="G86" s="111">
        <f t="shared" si="8"/>
        <v>273</v>
      </c>
      <c r="H86" s="111">
        <f t="shared" si="8"/>
        <v>268</v>
      </c>
      <c r="I86" s="111">
        <f t="shared" si="8"/>
        <v>298</v>
      </c>
      <c r="J86" s="111">
        <f t="shared" si="8"/>
        <v>398</v>
      </c>
      <c r="K86" s="111">
        <f t="shared" si="8"/>
        <v>358</v>
      </c>
      <c r="L86" s="111">
        <f t="shared" si="8"/>
        <v>562</v>
      </c>
      <c r="M86" s="111">
        <f t="shared" si="8"/>
        <v>497</v>
      </c>
      <c r="N86" s="111">
        <v>505</v>
      </c>
      <c r="O86" s="313">
        <f>+O21+O42+O61</f>
        <v>489</v>
      </c>
      <c r="P86" s="111">
        <v>534</v>
      </c>
      <c r="Q86" s="111">
        <v>726</v>
      </c>
      <c r="R86" s="111">
        <v>910</v>
      </c>
      <c r="S86" s="111">
        <f>+S61+S42+S21</f>
        <v>636</v>
      </c>
      <c r="T86" s="111">
        <f>+T21+T42+T61</f>
        <v>685</v>
      </c>
      <c r="U86" s="111">
        <f>+U21+U42+U61</f>
        <v>543</v>
      </c>
      <c r="V86" s="111">
        <v>631</v>
      </c>
      <c r="W86" s="111">
        <v>687</v>
      </c>
      <c r="X86" s="111">
        <v>671</v>
      </c>
    </row>
    <row r="87" spans="2:24" x14ac:dyDescent="0.2">
      <c r="B87" s="449" t="s">
        <v>333</v>
      </c>
      <c r="C87" s="439" t="s">
        <v>331</v>
      </c>
      <c r="D87" s="111">
        <f t="shared" ref="D87:M87" si="9">+D22+D43+D62</f>
        <v>398</v>
      </c>
      <c r="E87" s="111">
        <f t="shared" si="9"/>
        <v>344</v>
      </c>
      <c r="F87" s="111">
        <f t="shared" si="9"/>
        <v>286</v>
      </c>
      <c r="G87" s="111">
        <f t="shared" si="9"/>
        <v>282</v>
      </c>
      <c r="H87" s="111">
        <f t="shared" si="9"/>
        <v>247</v>
      </c>
      <c r="I87" s="111">
        <f t="shared" si="9"/>
        <v>211</v>
      </c>
      <c r="J87" s="111">
        <f t="shared" si="9"/>
        <v>217</v>
      </c>
      <c r="K87" s="111">
        <f t="shared" si="9"/>
        <v>98</v>
      </c>
      <c r="L87" s="111">
        <f t="shared" si="9"/>
        <v>193</v>
      </c>
      <c r="M87" s="111">
        <f t="shared" si="9"/>
        <v>165</v>
      </c>
      <c r="N87" s="111">
        <v>571</v>
      </c>
      <c r="O87" s="499"/>
      <c r="P87" s="500"/>
      <c r="Q87" s="427"/>
      <c r="R87" s="427"/>
      <c r="S87" s="427"/>
      <c r="T87" s="427"/>
      <c r="U87" s="427"/>
      <c r="V87" s="427"/>
      <c r="W87" s="427"/>
      <c r="X87" s="427"/>
    </row>
    <row r="88" spans="2:24" x14ac:dyDescent="0.2">
      <c r="B88" s="437" t="s">
        <v>396</v>
      </c>
      <c r="C88" s="439" t="s">
        <v>331</v>
      </c>
      <c r="D88" s="111">
        <f>+D23+D63</f>
        <v>0</v>
      </c>
      <c r="E88" s="111">
        <f>+E23+E63</f>
        <v>0</v>
      </c>
      <c r="F88" s="111">
        <f t="shared" ref="F88:M88" si="10">+F23+F63</f>
        <v>0</v>
      </c>
      <c r="G88" s="111">
        <f t="shared" si="10"/>
        <v>0</v>
      </c>
      <c r="H88" s="111">
        <f t="shared" si="10"/>
        <v>0</v>
      </c>
      <c r="I88" s="111">
        <f t="shared" si="10"/>
        <v>0</v>
      </c>
      <c r="J88" s="111">
        <f t="shared" si="10"/>
        <v>0</v>
      </c>
      <c r="K88" s="111">
        <f t="shared" si="10"/>
        <v>32</v>
      </c>
      <c r="L88" s="111">
        <f t="shared" si="10"/>
        <v>27</v>
      </c>
      <c r="M88" s="111">
        <f t="shared" si="10"/>
        <v>28</v>
      </c>
      <c r="N88" s="111">
        <v>21</v>
      </c>
      <c r="O88" s="499"/>
      <c r="P88" s="500"/>
      <c r="Q88" s="427"/>
      <c r="R88" s="427"/>
      <c r="S88" s="427"/>
      <c r="T88" s="427"/>
      <c r="U88" s="427"/>
      <c r="V88" s="427"/>
      <c r="W88" s="427"/>
      <c r="X88" s="427"/>
    </row>
    <row r="89" spans="2:24" x14ac:dyDescent="0.2">
      <c r="B89" s="449" t="s">
        <v>334</v>
      </c>
      <c r="C89" s="439" t="s">
        <v>331</v>
      </c>
      <c r="D89" s="111">
        <f t="shared" ref="D89:M89" si="11">+D24+D44+D64</f>
        <v>277</v>
      </c>
      <c r="E89" s="111">
        <f t="shared" si="11"/>
        <v>320</v>
      </c>
      <c r="F89" s="111">
        <f t="shared" si="11"/>
        <v>369</v>
      </c>
      <c r="G89" s="111">
        <f t="shared" si="11"/>
        <v>397</v>
      </c>
      <c r="H89" s="111">
        <f t="shared" si="11"/>
        <v>426</v>
      </c>
      <c r="I89" s="111">
        <f t="shared" si="11"/>
        <v>438</v>
      </c>
      <c r="J89" s="111">
        <f t="shared" si="11"/>
        <v>450</v>
      </c>
      <c r="K89" s="111">
        <f t="shared" si="11"/>
        <v>562</v>
      </c>
      <c r="L89" s="111">
        <f>+L24+L44+L64</f>
        <v>435</v>
      </c>
      <c r="M89" s="111">
        <f t="shared" si="11"/>
        <v>479</v>
      </c>
      <c r="N89" s="111">
        <v>214</v>
      </c>
      <c r="O89" s="499"/>
      <c r="P89" s="500"/>
      <c r="Q89" s="427"/>
      <c r="R89" s="427"/>
      <c r="S89" s="427"/>
      <c r="T89" s="427"/>
      <c r="U89" s="427"/>
      <c r="V89" s="427"/>
      <c r="W89" s="427"/>
      <c r="X89" s="427"/>
    </row>
    <row r="90" spans="2:24" x14ac:dyDescent="0.2">
      <c r="B90" s="449" t="s">
        <v>340</v>
      </c>
      <c r="C90" s="439" t="s">
        <v>331</v>
      </c>
      <c r="D90" s="111">
        <f t="shared" ref="D90:M91" si="12">+D65</f>
        <v>33</v>
      </c>
      <c r="E90" s="111">
        <f t="shared" si="12"/>
        <v>44</v>
      </c>
      <c r="F90" s="111">
        <f t="shared" si="12"/>
        <v>65</v>
      </c>
      <c r="G90" s="111">
        <f t="shared" si="12"/>
        <v>57</v>
      </c>
      <c r="H90" s="111">
        <f t="shared" si="12"/>
        <v>63</v>
      </c>
      <c r="I90" s="111">
        <f t="shared" si="12"/>
        <v>69</v>
      </c>
      <c r="J90" s="111">
        <f t="shared" si="12"/>
        <v>68</v>
      </c>
      <c r="K90" s="111">
        <f t="shared" si="12"/>
        <v>56</v>
      </c>
      <c r="L90" s="111">
        <f>+L65</f>
        <v>85</v>
      </c>
      <c r="M90" s="111">
        <f t="shared" si="12"/>
        <v>82</v>
      </c>
      <c r="N90" s="111">
        <v>0</v>
      </c>
      <c r="O90" s="499"/>
      <c r="P90" s="500"/>
      <c r="Q90" s="427"/>
      <c r="R90" s="427"/>
      <c r="S90" s="427"/>
      <c r="T90" s="427"/>
      <c r="U90" s="427"/>
      <c r="V90" s="427"/>
      <c r="W90" s="427"/>
      <c r="X90" s="427"/>
    </row>
    <row r="91" spans="2:24" x14ac:dyDescent="0.2">
      <c r="B91" s="445" t="s">
        <v>447</v>
      </c>
      <c r="C91" s="439" t="s">
        <v>331</v>
      </c>
      <c r="D91" s="111">
        <f>+D66</f>
        <v>3</v>
      </c>
      <c r="E91" s="111">
        <f>+E66</f>
        <v>1</v>
      </c>
      <c r="F91" s="111" t="str">
        <f t="shared" si="12"/>
        <v>-</v>
      </c>
      <c r="G91" s="111">
        <f t="shared" si="12"/>
        <v>2</v>
      </c>
      <c r="H91" s="111">
        <f t="shared" si="12"/>
        <v>5</v>
      </c>
      <c r="I91" s="111">
        <f t="shared" si="12"/>
        <v>9</v>
      </c>
      <c r="J91" s="111">
        <f t="shared" si="12"/>
        <v>9</v>
      </c>
      <c r="K91" s="111">
        <f t="shared" si="12"/>
        <v>27</v>
      </c>
      <c r="L91" s="111">
        <f t="shared" si="12"/>
        <v>10</v>
      </c>
      <c r="M91" s="111">
        <f>+M66</f>
        <v>23</v>
      </c>
      <c r="N91" s="111">
        <v>0</v>
      </c>
      <c r="O91" s="499"/>
      <c r="P91" s="500"/>
      <c r="Q91" s="427"/>
      <c r="R91" s="427"/>
      <c r="S91" s="427"/>
      <c r="T91" s="427"/>
      <c r="U91" s="427"/>
      <c r="V91" s="427"/>
      <c r="W91" s="427"/>
      <c r="X91" s="427"/>
    </row>
    <row r="92" spans="2:24" x14ac:dyDescent="0.2">
      <c r="B92" s="450" t="s">
        <v>346</v>
      </c>
      <c r="C92" s="497" t="s">
        <v>331</v>
      </c>
      <c r="D92" s="229">
        <f t="shared" ref="D92:L92" si="13">SUM(D87:D91)</f>
        <v>711</v>
      </c>
      <c r="E92" s="229">
        <f t="shared" si="13"/>
        <v>709</v>
      </c>
      <c r="F92" s="229">
        <f t="shared" si="13"/>
        <v>720</v>
      </c>
      <c r="G92" s="229">
        <f t="shared" si="13"/>
        <v>738</v>
      </c>
      <c r="H92" s="229">
        <f t="shared" si="13"/>
        <v>741</v>
      </c>
      <c r="I92" s="229">
        <f t="shared" si="13"/>
        <v>727</v>
      </c>
      <c r="J92" s="229">
        <f t="shared" si="13"/>
        <v>744</v>
      </c>
      <c r="K92" s="229">
        <f t="shared" si="13"/>
        <v>775</v>
      </c>
      <c r="L92" s="229">
        <f t="shared" si="13"/>
        <v>750</v>
      </c>
      <c r="M92" s="501">
        <f>SUM(M87:M91)</f>
        <v>777</v>
      </c>
      <c r="N92" s="501">
        <f>SUM(N87:N91)</f>
        <v>806</v>
      </c>
      <c r="O92" s="502">
        <f>+O24+O44+O66</f>
        <v>748</v>
      </c>
      <c r="P92" s="428">
        <v>811</v>
      </c>
      <c r="Q92" s="428">
        <v>835</v>
      </c>
      <c r="R92" s="428">
        <v>853</v>
      </c>
      <c r="S92" s="428">
        <f>+S66+S44+S24</f>
        <v>877</v>
      </c>
      <c r="T92" s="428">
        <f>+T66+T44+T24</f>
        <v>905</v>
      </c>
      <c r="U92" s="428">
        <f>+U66+U44+U24</f>
        <v>768</v>
      </c>
      <c r="V92" s="428">
        <v>1024</v>
      </c>
      <c r="W92" s="428">
        <v>973</v>
      </c>
      <c r="X92" s="428">
        <v>965</v>
      </c>
    </row>
    <row r="93" spans="2:24" ht="13.5" thickBot="1" x14ac:dyDescent="0.25">
      <c r="B93" s="451" t="s">
        <v>341</v>
      </c>
      <c r="C93" s="498" t="s">
        <v>331</v>
      </c>
      <c r="D93" s="111">
        <f t="shared" ref="D93:K93" si="14">+D67</f>
        <v>146</v>
      </c>
      <c r="E93" s="111">
        <f t="shared" si="14"/>
        <v>222</v>
      </c>
      <c r="F93" s="111">
        <f t="shared" si="14"/>
        <v>187</v>
      </c>
      <c r="G93" s="111">
        <f t="shared" si="14"/>
        <v>115</v>
      </c>
      <c r="H93" s="111">
        <f t="shared" si="14"/>
        <v>85</v>
      </c>
      <c r="I93" s="111">
        <f t="shared" si="14"/>
        <v>74</v>
      </c>
      <c r="J93" s="111">
        <f t="shared" si="14"/>
        <v>52</v>
      </c>
      <c r="K93" s="111">
        <f t="shared" si="14"/>
        <v>135</v>
      </c>
      <c r="L93" s="111">
        <f>+L67</f>
        <v>185</v>
      </c>
      <c r="M93" s="111">
        <f>+M67</f>
        <v>143</v>
      </c>
      <c r="N93" s="454">
        <v>159</v>
      </c>
      <c r="O93" s="313">
        <v>86</v>
      </c>
      <c r="P93" s="111">
        <v>64</v>
      </c>
      <c r="Q93" s="111">
        <v>89</v>
      </c>
      <c r="R93" s="111">
        <v>105</v>
      </c>
      <c r="S93" s="111">
        <v>121</v>
      </c>
      <c r="T93" s="111">
        <v>214</v>
      </c>
      <c r="U93" s="438">
        <v>220</v>
      </c>
      <c r="V93" s="438">
        <v>334</v>
      </c>
      <c r="W93" s="438">
        <v>354</v>
      </c>
      <c r="X93" s="438">
        <v>361</v>
      </c>
    </row>
    <row r="94" spans="2:24" x14ac:dyDescent="0.2">
      <c r="B94" s="432"/>
      <c r="C94" s="433"/>
      <c r="D94" s="432"/>
      <c r="E94" s="432"/>
      <c r="F94" s="432"/>
      <c r="G94" s="432"/>
      <c r="H94" s="432"/>
      <c r="I94" s="432"/>
      <c r="J94" s="432"/>
      <c r="K94" s="432"/>
      <c r="L94" s="432"/>
      <c r="M94" s="432"/>
      <c r="Q94" s="436"/>
    </row>
    <row r="95" spans="2:24" ht="13.5" customHeight="1" thickBot="1" x14ac:dyDescent="0.25">
      <c r="B95" s="771" t="s">
        <v>327</v>
      </c>
      <c r="C95" s="771"/>
      <c r="D95" s="771"/>
      <c r="E95" s="771"/>
      <c r="F95" s="771"/>
      <c r="G95" s="771"/>
      <c r="H95" s="771"/>
      <c r="I95" s="771"/>
      <c r="J95" s="771"/>
      <c r="K95" s="771"/>
      <c r="L95" s="771"/>
      <c r="M95" s="771"/>
      <c r="N95" s="771"/>
      <c r="O95" s="771"/>
      <c r="P95" s="771"/>
      <c r="Q95" s="771"/>
      <c r="R95" s="771"/>
      <c r="S95" s="771"/>
      <c r="T95" s="771"/>
      <c r="U95" s="771"/>
      <c r="V95" s="539"/>
      <c r="W95" s="539"/>
      <c r="X95" s="539"/>
    </row>
    <row r="96" spans="2:24" ht="13.5" thickBot="1" x14ac:dyDescent="0.25">
      <c r="B96" s="8" t="s">
        <v>335</v>
      </c>
      <c r="C96" s="137" t="s">
        <v>329</v>
      </c>
      <c r="D96" s="487" t="s">
        <v>98</v>
      </c>
      <c r="E96" s="487" t="s">
        <v>99</v>
      </c>
      <c r="F96" s="487" t="s">
        <v>100</v>
      </c>
      <c r="G96" s="487" t="s">
        <v>101</v>
      </c>
      <c r="H96" s="487" t="s">
        <v>102</v>
      </c>
      <c r="I96" s="487" t="s">
        <v>103</v>
      </c>
      <c r="J96" s="487" t="s">
        <v>104</v>
      </c>
      <c r="K96" s="487" t="s">
        <v>395</v>
      </c>
      <c r="L96" s="487" t="s">
        <v>411</v>
      </c>
      <c r="M96" s="487" t="s">
        <v>412</v>
      </c>
      <c r="N96" s="488" t="s">
        <v>450</v>
      </c>
      <c r="O96" s="488" t="s">
        <v>465</v>
      </c>
      <c r="P96" s="488" t="s">
        <v>484</v>
      </c>
      <c r="Q96" s="488" t="s">
        <v>505</v>
      </c>
      <c r="R96" s="489" t="s">
        <v>569</v>
      </c>
      <c r="S96" s="489" t="s">
        <v>570</v>
      </c>
      <c r="T96" s="489" t="s">
        <v>589</v>
      </c>
      <c r="U96" s="489" t="s">
        <v>605</v>
      </c>
      <c r="V96" s="489" t="s">
        <v>608</v>
      </c>
      <c r="W96" s="489" t="s">
        <v>622</v>
      </c>
      <c r="X96" s="489" t="s">
        <v>643</v>
      </c>
    </row>
    <row r="97" spans="2:24" x14ac:dyDescent="0.2">
      <c r="B97" s="12" t="s">
        <v>330</v>
      </c>
      <c r="C97" s="503" t="s">
        <v>331</v>
      </c>
      <c r="D97" s="313">
        <f t="shared" ref="D97:M97" si="15">+D28+D48+D71</f>
        <v>341</v>
      </c>
      <c r="E97" s="313">
        <f t="shared" si="15"/>
        <v>221</v>
      </c>
      <c r="F97" s="313">
        <f t="shared" si="15"/>
        <v>249</v>
      </c>
      <c r="G97" s="313">
        <f t="shared" si="15"/>
        <v>326</v>
      </c>
      <c r="H97" s="313">
        <f t="shared" si="15"/>
        <v>353</v>
      </c>
      <c r="I97" s="313">
        <f t="shared" si="15"/>
        <v>289</v>
      </c>
      <c r="J97" s="313">
        <f t="shared" si="15"/>
        <v>241</v>
      </c>
      <c r="K97" s="313">
        <f t="shared" si="15"/>
        <v>254</v>
      </c>
      <c r="L97" s="313">
        <f t="shared" si="15"/>
        <v>87</v>
      </c>
      <c r="M97" s="313">
        <f t="shared" si="15"/>
        <v>80</v>
      </c>
      <c r="N97" s="313">
        <v>65</v>
      </c>
      <c r="O97" s="313">
        <f>+O28+O48+O71</f>
        <v>88</v>
      </c>
      <c r="P97" s="313">
        <v>90</v>
      </c>
      <c r="Q97" s="313">
        <v>77</v>
      </c>
      <c r="R97" s="313">
        <v>69</v>
      </c>
      <c r="S97" s="313">
        <f>+S71+S48+S28</f>
        <v>37</v>
      </c>
      <c r="T97" s="313">
        <f>+T71+T48+T28</f>
        <v>37</v>
      </c>
      <c r="U97" s="313">
        <f>+U71+U48+U28</f>
        <v>39</v>
      </c>
      <c r="V97" s="313">
        <f>V30+V71</f>
        <v>94</v>
      </c>
      <c r="W97" s="313">
        <v>92</v>
      </c>
      <c r="X97" s="743">
        <v>85</v>
      </c>
    </row>
    <row r="98" spans="2:24" x14ac:dyDescent="0.2">
      <c r="B98" s="14" t="s">
        <v>332</v>
      </c>
      <c r="C98" s="504" t="s">
        <v>331</v>
      </c>
      <c r="D98" s="313">
        <f t="shared" ref="D98:M98" si="16">+D29+D49+D72</f>
        <v>140</v>
      </c>
      <c r="E98" s="313">
        <f t="shared" si="16"/>
        <v>167</v>
      </c>
      <c r="F98" s="313">
        <f t="shared" si="16"/>
        <v>186</v>
      </c>
      <c r="G98" s="313">
        <f t="shared" si="16"/>
        <v>189</v>
      </c>
      <c r="H98" s="313">
        <f t="shared" si="16"/>
        <v>200</v>
      </c>
      <c r="I98" s="313">
        <f t="shared" si="16"/>
        <v>234</v>
      </c>
      <c r="J98" s="313">
        <f t="shared" si="16"/>
        <v>309</v>
      </c>
      <c r="K98" s="313">
        <f t="shared" si="16"/>
        <v>288</v>
      </c>
      <c r="L98" s="313">
        <f t="shared" si="16"/>
        <v>421</v>
      </c>
      <c r="M98" s="313">
        <f t="shared" si="16"/>
        <v>393</v>
      </c>
      <c r="N98" s="313">
        <v>352</v>
      </c>
      <c r="O98" s="313">
        <f>+O29+O42+O72</f>
        <v>366</v>
      </c>
      <c r="P98" s="313">
        <v>407</v>
      </c>
      <c r="Q98" s="313">
        <v>557</v>
      </c>
      <c r="R98" s="313">
        <v>640</v>
      </c>
      <c r="S98" s="313">
        <f>+S72+S49+S29</f>
        <v>480</v>
      </c>
      <c r="T98" s="313">
        <f>+T29+T49+T72</f>
        <v>550</v>
      </c>
      <c r="U98" s="313">
        <f>+U29+U49+U72</f>
        <v>422</v>
      </c>
      <c r="V98" s="313">
        <v>484</v>
      </c>
      <c r="W98" s="313">
        <v>579</v>
      </c>
      <c r="X98" s="507">
        <v>511</v>
      </c>
    </row>
    <row r="99" spans="2:24" x14ac:dyDescent="0.2">
      <c r="B99" s="14" t="s">
        <v>336</v>
      </c>
      <c r="C99" s="504" t="s">
        <v>331</v>
      </c>
      <c r="D99" s="313">
        <f t="shared" ref="D99:M101" si="17">+D31+D50+D73</f>
        <v>2465</v>
      </c>
      <c r="E99" s="313">
        <f t="shared" si="17"/>
        <v>2790</v>
      </c>
      <c r="F99" s="313">
        <f t="shared" si="17"/>
        <v>2644</v>
      </c>
      <c r="G99" s="313">
        <f t="shared" si="17"/>
        <v>2541</v>
      </c>
      <c r="H99" s="313">
        <f t="shared" si="17"/>
        <v>2310</v>
      </c>
      <c r="I99" s="313">
        <f t="shared" si="17"/>
        <v>2359</v>
      </c>
      <c r="J99" s="313">
        <f t="shared" si="17"/>
        <v>2141</v>
      </c>
      <c r="K99" s="313">
        <f t="shared" si="17"/>
        <v>2348</v>
      </c>
      <c r="L99" s="313">
        <f t="shared" si="17"/>
        <v>2045</v>
      </c>
      <c r="M99" s="313">
        <f t="shared" si="17"/>
        <v>2102</v>
      </c>
      <c r="N99" s="313">
        <v>1900</v>
      </c>
      <c r="O99" s="313">
        <v>2061</v>
      </c>
      <c r="P99" s="313">
        <v>2471</v>
      </c>
      <c r="Q99" s="313">
        <v>3071</v>
      </c>
      <c r="R99" s="313">
        <f>+R31+R50+R73</f>
        <v>2725</v>
      </c>
      <c r="S99" s="313">
        <f>+S73+S50+S31</f>
        <v>2003</v>
      </c>
      <c r="T99" s="313">
        <f>+T73+T50+T61</f>
        <v>2281</v>
      </c>
      <c r="U99" s="313">
        <f>+U73+U50+U61</f>
        <v>2214</v>
      </c>
      <c r="V99" s="313">
        <v>2891</v>
      </c>
      <c r="W99" s="313">
        <v>2579</v>
      </c>
      <c r="X99" s="507">
        <v>2729</v>
      </c>
    </row>
    <row r="100" spans="2:24" x14ac:dyDescent="0.2">
      <c r="B100" s="14" t="s">
        <v>337</v>
      </c>
      <c r="C100" s="504" t="s">
        <v>331</v>
      </c>
      <c r="D100" s="313">
        <f t="shared" si="17"/>
        <v>1217</v>
      </c>
      <c r="E100" s="313">
        <f t="shared" si="17"/>
        <v>1420</v>
      </c>
      <c r="F100" s="313">
        <f t="shared" si="17"/>
        <v>1656</v>
      </c>
      <c r="G100" s="313">
        <f t="shared" si="17"/>
        <v>1615</v>
      </c>
      <c r="H100" s="313">
        <f t="shared" si="17"/>
        <v>1757</v>
      </c>
      <c r="I100" s="313">
        <f t="shared" si="17"/>
        <v>1928</v>
      </c>
      <c r="J100" s="313">
        <f t="shared" si="17"/>
        <v>2056</v>
      </c>
      <c r="K100" s="313">
        <f t="shared" si="17"/>
        <v>2418</v>
      </c>
      <c r="L100" s="313">
        <f t="shared" si="17"/>
        <v>2157</v>
      </c>
      <c r="M100" s="313">
        <f t="shared" si="17"/>
        <v>1981</v>
      </c>
      <c r="N100" s="313">
        <v>1937</v>
      </c>
      <c r="O100" s="313">
        <v>1839</v>
      </c>
      <c r="P100" s="313">
        <v>1861</v>
      </c>
      <c r="Q100" s="313">
        <v>1901</v>
      </c>
      <c r="R100" s="313">
        <f>+R32+R51+R74</f>
        <v>1998</v>
      </c>
      <c r="S100" s="313">
        <f>+S74+S51+S32</f>
        <v>1857</v>
      </c>
      <c r="T100" s="313">
        <f>+T32+T51+T74</f>
        <v>2213</v>
      </c>
      <c r="U100" s="313">
        <f>+U32+U51+U74</f>
        <v>1693</v>
      </c>
      <c r="V100" s="313">
        <v>2694</v>
      </c>
      <c r="W100" s="313">
        <v>2208</v>
      </c>
      <c r="X100" s="507">
        <v>2227</v>
      </c>
    </row>
    <row r="101" spans="2:24" x14ac:dyDescent="0.2">
      <c r="B101" s="14" t="s">
        <v>338</v>
      </c>
      <c r="C101" s="504" t="s">
        <v>331</v>
      </c>
      <c r="D101" s="313">
        <f t="shared" si="17"/>
        <v>104</v>
      </c>
      <c r="E101" s="313">
        <f t="shared" si="17"/>
        <v>135</v>
      </c>
      <c r="F101" s="313">
        <f t="shared" si="17"/>
        <v>172</v>
      </c>
      <c r="G101" s="313">
        <f t="shared" si="17"/>
        <v>153</v>
      </c>
      <c r="H101" s="313">
        <f t="shared" si="17"/>
        <v>181</v>
      </c>
      <c r="I101" s="313">
        <f t="shared" si="17"/>
        <v>206</v>
      </c>
      <c r="J101" s="313">
        <f t="shared" si="17"/>
        <v>231</v>
      </c>
      <c r="K101" s="313">
        <f t="shared" si="17"/>
        <v>288</v>
      </c>
      <c r="L101" s="313">
        <f t="shared" si="17"/>
        <v>258</v>
      </c>
      <c r="M101" s="313">
        <f t="shared" si="17"/>
        <v>316</v>
      </c>
      <c r="N101" s="313">
        <v>244</v>
      </c>
      <c r="O101" s="313">
        <v>372</v>
      </c>
      <c r="P101" s="313">
        <v>364</v>
      </c>
      <c r="Q101" s="313">
        <v>415</v>
      </c>
      <c r="R101" s="313">
        <v>531</v>
      </c>
      <c r="S101" s="313">
        <f>+S75</f>
        <v>375</v>
      </c>
      <c r="T101" s="313">
        <f>+T33+T52+T75</f>
        <v>428</v>
      </c>
      <c r="U101" s="313">
        <f>+U33+U52+U75</f>
        <v>402</v>
      </c>
      <c r="V101" s="313">
        <v>426</v>
      </c>
      <c r="W101" s="313">
        <v>482</v>
      </c>
      <c r="X101" s="507">
        <v>447</v>
      </c>
    </row>
    <row r="102" spans="2:24" x14ac:dyDescent="0.2">
      <c r="B102" s="14" t="s">
        <v>342</v>
      </c>
      <c r="C102" s="504" t="s">
        <v>331</v>
      </c>
      <c r="D102" s="313">
        <f>+D76</f>
        <v>123</v>
      </c>
      <c r="E102" s="313">
        <f t="shared" ref="E102:M104" si="18">+E76</f>
        <v>179</v>
      </c>
      <c r="F102" s="313">
        <f t="shared" si="18"/>
        <v>152</v>
      </c>
      <c r="G102" s="313">
        <f t="shared" si="18"/>
        <v>108</v>
      </c>
      <c r="H102" s="313">
        <f t="shared" si="18"/>
        <v>76</v>
      </c>
      <c r="I102" s="313">
        <f t="shared" si="18"/>
        <v>70</v>
      </c>
      <c r="J102" s="313">
        <f t="shared" si="18"/>
        <v>62</v>
      </c>
      <c r="K102" s="313">
        <f t="shared" si="18"/>
        <v>121</v>
      </c>
      <c r="L102" s="313">
        <f t="shared" si="18"/>
        <v>159</v>
      </c>
      <c r="M102" s="313">
        <f t="shared" si="18"/>
        <v>100</v>
      </c>
      <c r="N102" s="507">
        <v>126</v>
      </c>
      <c r="O102" s="507">
        <v>115</v>
      </c>
      <c r="P102" s="507">
        <v>99</v>
      </c>
      <c r="Q102" s="507">
        <v>147</v>
      </c>
      <c r="R102" s="507">
        <v>176</v>
      </c>
      <c r="S102" s="507">
        <f>+S76</f>
        <v>84</v>
      </c>
      <c r="T102" s="507">
        <v>122</v>
      </c>
      <c r="U102" s="507">
        <v>122</v>
      </c>
      <c r="V102" s="507">
        <v>219</v>
      </c>
      <c r="W102" s="507">
        <v>248</v>
      </c>
      <c r="X102" s="507">
        <v>258</v>
      </c>
    </row>
    <row r="103" spans="2:24" x14ac:dyDescent="0.2">
      <c r="B103" s="14" t="s">
        <v>343</v>
      </c>
      <c r="C103" s="504" t="s">
        <v>331</v>
      </c>
      <c r="D103" s="313">
        <f>+D77</f>
        <v>6</v>
      </c>
      <c r="E103" s="313">
        <f t="shared" si="18"/>
        <v>14</v>
      </c>
      <c r="F103" s="313">
        <f t="shared" si="18"/>
        <v>20</v>
      </c>
      <c r="G103" s="313">
        <f t="shared" si="18"/>
        <v>1</v>
      </c>
      <c r="H103" s="313">
        <f t="shared" si="18"/>
        <v>6</v>
      </c>
      <c r="I103" s="313">
        <f t="shared" si="18"/>
        <v>1</v>
      </c>
      <c r="J103" s="313">
        <f t="shared" si="18"/>
        <v>0</v>
      </c>
      <c r="K103" s="313">
        <f t="shared" si="18"/>
        <v>15</v>
      </c>
      <c r="L103" s="313">
        <f t="shared" si="18"/>
        <v>12</v>
      </c>
      <c r="M103" s="313">
        <f t="shared" si="18"/>
        <v>19</v>
      </c>
      <c r="N103" s="507">
        <v>15</v>
      </c>
      <c r="O103" s="507">
        <v>14</v>
      </c>
      <c r="P103" s="507">
        <v>3</v>
      </c>
      <c r="Q103" s="507">
        <v>12</v>
      </c>
      <c r="R103" s="507">
        <v>40</v>
      </c>
      <c r="S103" s="507">
        <f>+S77</f>
        <v>24</v>
      </c>
      <c r="T103" s="507">
        <v>18</v>
      </c>
      <c r="U103" s="507">
        <v>18</v>
      </c>
      <c r="V103" s="507">
        <v>33</v>
      </c>
      <c r="W103" s="507">
        <v>48</v>
      </c>
      <c r="X103" s="507">
        <v>42</v>
      </c>
    </row>
    <row r="104" spans="2:24" ht="13.5" thickBot="1" x14ac:dyDescent="0.25">
      <c r="B104" s="16" t="s">
        <v>344</v>
      </c>
      <c r="C104" s="505" t="s">
        <v>331</v>
      </c>
      <c r="D104" s="313">
        <f>+D78</f>
        <v>33</v>
      </c>
      <c r="E104" s="313">
        <f t="shared" si="18"/>
        <v>44</v>
      </c>
      <c r="F104" s="313">
        <f t="shared" si="18"/>
        <v>19</v>
      </c>
      <c r="G104" s="313">
        <f t="shared" si="18"/>
        <v>18</v>
      </c>
      <c r="H104" s="313">
        <f t="shared" si="18"/>
        <v>18</v>
      </c>
      <c r="I104" s="313">
        <f t="shared" si="18"/>
        <v>3</v>
      </c>
      <c r="J104" s="313">
        <f t="shared" si="18"/>
        <v>1</v>
      </c>
      <c r="K104" s="313">
        <f t="shared" si="18"/>
        <v>3</v>
      </c>
      <c r="L104" s="313">
        <f t="shared" si="18"/>
        <v>16</v>
      </c>
      <c r="M104" s="313">
        <f t="shared" si="18"/>
        <v>45</v>
      </c>
      <c r="N104" s="507">
        <v>10</v>
      </c>
      <c r="O104" s="507">
        <v>9</v>
      </c>
      <c r="P104" s="507">
        <v>0</v>
      </c>
      <c r="Q104" s="507">
        <v>14</v>
      </c>
      <c r="R104" s="507">
        <v>30</v>
      </c>
      <c r="S104" s="507">
        <f>+S78</f>
        <v>10</v>
      </c>
      <c r="T104" s="507">
        <v>39</v>
      </c>
      <c r="U104" s="507">
        <v>39</v>
      </c>
      <c r="V104" s="507">
        <v>19</v>
      </c>
      <c r="W104" s="507">
        <v>29</v>
      </c>
      <c r="X104" s="507">
        <v>65</v>
      </c>
    </row>
    <row r="105" spans="2:24" ht="13.5" thickBot="1" x14ac:dyDescent="0.25">
      <c r="B105" s="314" t="s">
        <v>339</v>
      </c>
      <c r="C105" s="315"/>
      <c r="D105" s="506">
        <f>SUM(D97:D104)</f>
        <v>4429</v>
      </c>
      <c r="E105" s="506">
        <f t="shared" ref="E105:M105" si="19">SUM(E97:E104)</f>
        <v>4970</v>
      </c>
      <c r="F105" s="506">
        <f t="shared" si="19"/>
        <v>5098</v>
      </c>
      <c r="G105" s="506">
        <f t="shared" si="19"/>
        <v>4951</v>
      </c>
      <c r="H105" s="506">
        <f t="shared" si="19"/>
        <v>4901</v>
      </c>
      <c r="I105" s="506">
        <f t="shared" si="19"/>
        <v>5090</v>
      </c>
      <c r="J105" s="506">
        <f t="shared" si="19"/>
        <v>5041</v>
      </c>
      <c r="K105" s="506">
        <f t="shared" si="19"/>
        <v>5735</v>
      </c>
      <c r="L105" s="506">
        <f t="shared" si="19"/>
        <v>5155</v>
      </c>
      <c r="M105" s="506">
        <f t="shared" si="19"/>
        <v>5036</v>
      </c>
      <c r="N105" s="506">
        <f t="shared" ref="N105:V105" si="20">SUM(N97:N104)</f>
        <v>4649</v>
      </c>
      <c r="O105" s="506">
        <f t="shared" si="20"/>
        <v>4864</v>
      </c>
      <c r="P105" s="506">
        <f t="shared" si="20"/>
        <v>5295</v>
      </c>
      <c r="Q105" s="506">
        <f t="shared" si="20"/>
        <v>6194</v>
      </c>
      <c r="R105" s="506">
        <f t="shared" si="20"/>
        <v>6209</v>
      </c>
      <c r="S105" s="506">
        <f t="shared" si="20"/>
        <v>4870</v>
      </c>
      <c r="T105" s="506">
        <f t="shared" si="20"/>
        <v>5688</v>
      </c>
      <c r="U105" s="506">
        <f t="shared" si="20"/>
        <v>4949</v>
      </c>
      <c r="V105" s="506">
        <f t="shared" si="20"/>
        <v>6860</v>
      </c>
      <c r="W105" s="506">
        <v>6245</v>
      </c>
      <c r="X105" s="506">
        <f>SUM(X97:X104)</f>
        <v>6364</v>
      </c>
    </row>
    <row r="106" spans="2:24" x14ac:dyDescent="0.2">
      <c r="B106" s="17"/>
      <c r="C106" s="18"/>
      <c r="D106" s="17"/>
      <c r="E106" s="17"/>
      <c r="F106" s="17"/>
      <c r="G106" s="17"/>
      <c r="H106" s="17"/>
      <c r="I106" s="17"/>
      <c r="J106" s="17"/>
      <c r="K106" s="17"/>
      <c r="L106" s="17"/>
      <c r="M106" s="17"/>
      <c r="N106" s="316"/>
      <c r="O106" s="316"/>
      <c r="P106" s="316"/>
    </row>
    <row r="107" spans="2:24" ht="13.5" customHeight="1" x14ac:dyDescent="0.2">
      <c r="B107" s="776" t="s">
        <v>347</v>
      </c>
      <c r="C107" s="777"/>
      <c r="D107" s="777"/>
      <c r="E107" s="777"/>
      <c r="F107" s="777"/>
      <c r="G107" s="777"/>
      <c r="H107" s="777"/>
      <c r="I107" s="777"/>
      <c r="J107" s="777"/>
      <c r="K107" s="777"/>
      <c r="L107" s="777"/>
      <c r="M107" s="777"/>
      <c r="N107" s="777"/>
      <c r="O107" s="777"/>
      <c r="P107" s="777"/>
      <c r="Q107" s="777"/>
      <c r="R107" s="777"/>
      <c r="S107" s="777"/>
      <c r="T107" s="777"/>
      <c r="U107" s="777"/>
      <c r="V107" s="540"/>
      <c r="W107" s="540"/>
      <c r="X107" s="540"/>
    </row>
    <row r="108" spans="2:24" x14ac:dyDescent="0.2">
      <c r="B108" s="17"/>
      <c r="C108" s="18"/>
      <c r="D108" s="17"/>
      <c r="E108" s="17"/>
      <c r="F108" s="17"/>
      <c r="G108" s="17"/>
      <c r="H108" s="17"/>
      <c r="I108" s="17"/>
      <c r="J108" s="17"/>
      <c r="K108" s="17"/>
      <c r="L108" s="17"/>
      <c r="M108" s="17"/>
      <c r="N108" s="316"/>
      <c r="O108" s="316"/>
      <c r="P108" s="316"/>
    </row>
    <row r="109" spans="2:24" ht="13.5" customHeight="1" thickBot="1" x14ac:dyDescent="0.25">
      <c r="B109" s="771" t="s">
        <v>327</v>
      </c>
      <c r="C109" s="771"/>
      <c r="D109" s="771"/>
      <c r="E109" s="771"/>
      <c r="F109" s="771"/>
      <c r="G109" s="771"/>
      <c r="H109" s="771"/>
      <c r="I109" s="771"/>
      <c r="J109" s="771"/>
      <c r="K109" s="771"/>
      <c r="L109" s="771"/>
      <c r="M109" s="771"/>
      <c r="N109" s="771"/>
      <c r="O109" s="771"/>
      <c r="P109" s="771"/>
      <c r="Q109" s="771"/>
      <c r="R109" s="771"/>
      <c r="S109" s="771"/>
      <c r="T109" s="771"/>
      <c r="U109" s="771"/>
      <c r="V109" s="539"/>
      <c r="W109" s="539"/>
      <c r="X109" s="539"/>
    </row>
    <row r="110" spans="2:24" ht="13.5" thickBot="1" x14ac:dyDescent="0.25">
      <c r="B110" s="317" t="s">
        <v>335</v>
      </c>
      <c r="C110" s="508" t="s">
        <v>329</v>
      </c>
      <c r="D110" s="487" t="s">
        <v>98</v>
      </c>
      <c r="E110" s="487" t="s">
        <v>99</v>
      </c>
      <c r="F110" s="487" t="s">
        <v>100</v>
      </c>
      <c r="G110" s="487" t="s">
        <v>101</v>
      </c>
      <c r="H110" s="487" t="s">
        <v>102</v>
      </c>
      <c r="I110" s="487" t="s">
        <v>103</v>
      </c>
      <c r="J110" s="487" t="s">
        <v>104</v>
      </c>
      <c r="K110" s="487" t="s">
        <v>395</v>
      </c>
      <c r="L110" s="487" t="s">
        <v>411</v>
      </c>
      <c r="M110" s="487" t="s">
        <v>412</v>
      </c>
      <c r="N110" s="488" t="s">
        <v>450</v>
      </c>
      <c r="O110" s="488" t="s">
        <v>465</v>
      </c>
      <c r="P110" s="488" t="s">
        <v>484</v>
      </c>
      <c r="Q110" s="488" t="s">
        <v>505</v>
      </c>
      <c r="R110" s="489" t="s">
        <v>569</v>
      </c>
      <c r="S110" s="489" t="s">
        <v>570</v>
      </c>
      <c r="T110" s="489" t="s">
        <v>589</v>
      </c>
      <c r="U110" s="509" t="str">
        <f>+U96</f>
        <v>2020-21</v>
      </c>
      <c r="V110" s="407" t="str">
        <f>+V96</f>
        <v>2021-22</v>
      </c>
      <c r="W110" s="613" t="str">
        <f>+W96</f>
        <v>2022-23</v>
      </c>
      <c r="X110" s="613" t="str">
        <f>+X96</f>
        <v>2023-24</v>
      </c>
    </row>
    <row r="111" spans="2:24" x14ac:dyDescent="0.2">
      <c r="B111" s="12" t="s">
        <v>348</v>
      </c>
      <c r="C111" s="13" t="s">
        <v>331</v>
      </c>
      <c r="D111" s="313">
        <f>+D97+D100+D103</f>
        <v>1564</v>
      </c>
      <c r="E111" s="313">
        <f t="shared" ref="E111:M112" si="21">+E97+E100+E103</f>
        <v>1655</v>
      </c>
      <c r="F111" s="313">
        <f t="shared" si="21"/>
        <v>1925</v>
      </c>
      <c r="G111" s="313">
        <f t="shared" si="21"/>
        <v>1942</v>
      </c>
      <c r="H111" s="313">
        <f t="shared" si="21"/>
        <v>2116</v>
      </c>
      <c r="I111" s="313">
        <f t="shared" si="21"/>
        <v>2218</v>
      </c>
      <c r="J111" s="313">
        <f t="shared" si="21"/>
        <v>2297</v>
      </c>
      <c r="K111" s="313">
        <f t="shared" si="21"/>
        <v>2687</v>
      </c>
      <c r="L111" s="313">
        <f t="shared" si="21"/>
        <v>2256</v>
      </c>
      <c r="M111" s="313">
        <f t="shared" si="21"/>
        <v>2080</v>
      </c>
      <c r="N111" s="313">
        <v>2002</v>
      </c>
      <c r="O111" s="313">
        <f>+O97+O100+O103</f>
        <v>1941</v>
      </c>
      <c r="P111" s="313">
        <v>1954</v>
      </c>
      <c r="Q111" s="313">
        <v>1990</v>
      </c>
      <c r="R111" s="259">
        <v>2107</v>
      </c>
      <c r="S111" s="259">
        <f>+S100+S103</f>
        <v>1881</v>
      </c>
      <c r="T111" s="259">
        <f>+T97+T100+T103</f>
        <v>2268</v>
      </c>
      <c r="U111" s="259">
        <f>+U97+U100+U103</f>
        <v>1750</v>
      </c>
      <c r="V111" s="259">
        <f>V97+V103+V100</f>
        <v>2821</v>
      </c>
      <c r="W111" s="259">
        <v>2348</v>
      </c>
      <c r="X111" s="743">
        <v>2354</v>
      </c>
    </row>
    <row r="112" spans="2:24" x14ac:dyDescent="0.2">
      <c r="B112" s="14" t="s">
        <v>349</v>
      </c>
      <c r="C112" s="15" t="s">
        <v>331</v>
      </c>
      <c r="D112" s="313">
        <f>+D98+D101+D104</f>
        <v>277</v>
      </c>
      <c r="E112" s="313">
        <f t="shared" si="21"/>
        <v>346</v>
      </c>
      <c r="F112" s="313">
        <f t="shared" si="21"/>
        <v>377</v>
      </c>
      <c r="G112" s="313">
        <f t="shared" si="21"/>
        <v>360</v>
      </c>
      <c r="H112" s="313">
        <f t="shared" si="21"/>
        <v>399</v>
      </c>
      <c r="I112" s="313">
        <f t="shared" si="21"/>
        <v>443</v>
      </c>
      <c r="J112" s="313">
        <f t="shared" si="21"/>
        <v>541</v>
      </c>
      <c r="K112" s="313">
        <f t="shared" si="21"/>
        <v>579</v>
      </c>
      <c r="L112" s="313">
        <f t="shared" si="21"/>
        <v>695</v>
      </c>
      <c r="M112" s="313">
        <f t="shared" si="21"/>
        <v>754</v>
      </c>
      <c r="N112" s="313">
        <v>596</v>
      </c>
      <c r="O112" s="313">
        <f>+O98+O101+O104</f>
        <v>747</v>
      </c>
      <c r="P112" s="313">
        <v>771</v>
      </c>
      <c r="Q112" s="313">
        <v>986</v>
      </c>
      <c r="R112" s="259">
        <v>1201</v>
      </c>
      <c r="S112" s="259">
        <f>+S104+S101+S98</f>
        <v>865</v>
      </c>
      <c r="T112" s="259">
        <f>+T98+T101+T104</f>
        <v>1017</v>
      </c>
      <c r="U112" s="259">
        <f>+U98+U101+U104</f>
        <v>863</v>
      </c>
      <c r="V112" s="259">
        <f>V104+V101+V98</f>
        <v>929</v>
      </c>
      <c r="W112" s="259">
        <v>1070</v>
      </c>
      <c r="X112" s="313">
        <v>1023</v>
      </c>
    </row>
    <row r="113" spans="2:24" ht="13.5" thickBot="1" x14ac:dyDescent="0.25">
      <c r="B113" s="14" t="s">
        <v>350</v>
      </c>
      <c r="C113" s="15" t="s">
        <v>331</v>
      </c>
      <c r="D113" s="313">
        <f>+D99+D102</f>
        <v>2588</v>
      </c>
      <c r="E113" s="313">
        <f t="shared" ref="E113:J113" si="22">+E99+E102</f>
        <v>2969</v>
      </c>
      <c r="F113" s="313">
        <f t="shared" si="22"/>
        <v>2796</v>
      </c>
      <c r="G113" s="313">
        <f t="shared" si="22"/>
        <v>2649</v>
      </c>
      <c r="H113" s="313">
        <f t="shared" si="22"/>
        <v>2386</v>
      </c>
      <c r="I113" s="313">
        <f t="shared" si="22"/>
        <v>2429</v>
      </c>
      <c r="J113" s="313">
        <f t="shared" si="22"/>
        <v>2203</v>
      </c>
      <c r="K113" s="313">
        <f>+K99+K102</f>
        <v>2469</v>
      </c>
      <c r="L113" s="313">
        <f>+L99+L102</f>
        <v>2204</v>
      </c>
      <c r="M113" s="313">
        <f>+M99+M102</f>
        <v>2202</v>
      </c>
      <c r="N113" s="313">
        <v>1900</v>
      </c>
      <c r="O113" s="313">
        <f>+O102+O99</f>
        <v>2176</v>
      </c>
      <c r="P113" s="313">
        <v>2570</v>
      </c>
      <c r="Q113" s="313">
        <v>3218</v>
      </c>
      <c r="R113" s="259">
        <v>2901</v>
      </c>
      <c r="S113" s="259">
        <f>+S99+S102</f>
        <v>2087</v>
      </c>
      <c r="T113" s="259">
        <f>+T99+T102</f>
        <v>2403</v>
      </c>
      <c r="U113" s="259">
        <f>+U99+U102</f>
        <v>2336</v>
      </c>
      <c r="V113" s="259">
        <f>V103+V99</f>
        <v>2924</v>
      </c>
      <c r="W113" s="259">
        <v>2827</v>
      </c>
      <c r="X113" s="744">
        <v>2987</v>
      </c>
    </row>
    <row r="114" spans="2:24" ht="13.5" thickBot="1" x14ac:dyDescent="0.25">
      <c r="B114" s="314" t="s">
        <v>339</v>
      </c>
      <c r="C114" s="315"/>
      <c r="D114" s="506">
        <f>SUM(D111:D113)</f>
        <v>4429</v>
      </c>
      <c r="E114" s="506">
        <f t="shared" ref="E114:M114" si="23">SUM(E111:E113)</f>
        <v>4970</v>
      </c>
      <c r="F114" s="506">
        <f t="shared" si="23"/>
        <v>5098</v>
      </c>
      <c r="G114" s="506">
        <f t="shared" si="23"/>
        <v>4951</v>
      </c>
      <c r="H114" s="506">
        <f t="shared" si="23"/>
        <v>4901</v>
      </c>
      <c r="I114" s="506">
        <f t="shared" si="23"/>
        <v>5090</v>
      </c>
      <c r="J114" s="506">
        <f t="shared" si="23"/>
        <v>5041</v>
      </c>
      <c r="K114" s="506">
        <f t="shared" si="23"/>
        <v>5735</v>
      </c>
      <c r="L114" s="506">
        <f t="shared" si="23"/>
        <v>5155</v>
      </c>
      <c r="M114" s="506">
        <f t="shared" si="23"/>
        <v>5036</v>
      </c>
      <c r="N114" s="506">
        <f t="shared" ref="N114:U114" si="24">SUM(N111:N113)</f>
        <v>4498</v>
      </c>
      <c r="O114" s="506">
        <f t="shared" si="24"/>
        <v>4864</v>
      </c>
      <c r="P114" s="506">
        <f t="shared" si="24"/>
        <v>5295</v>
      </c>
      <c r="Q114" s="506">
        <f t="shared" si="24"/>
        <v>6194</v>
      </c>
      <c r="R114" s="510">
        <f t="shared" si="24"/>
        <v>6209</v>
      </c>
      <c r="S114" s="510">
        <f t="shared" si="24"/>
        <v>4833</v>
      </c>
      <c r="T114" s="510">
        <f t="shared" si="24"/>
        <v>5688</v>
      </c>
      <c r="U114" s="510">
        <f t="shared" si="24"/>
        <v>4949</v>
      </c>
      <c r="V114" s="510">
        <f>SUM(V111:V113)</f>
        <v>6674</v>
      </c>
      <c r="W114" s="510">
        <v>6245</v>
      </c>
      <c r="X114" s="510">
        <f>SUM(X111:X113)</f>
        <v>6364</v>
      </c>
    </row>
    <row r="118" spans="2:24" x14ac:dyDescent="0.2">
      <c r="B118" s="778" t="s">
        <v>351</v>
      </c>
      <c r="C118" s="778"/>
      <c r="D118" s="778"/>
      <c r="E118" s="778"/>
      <c r="F118" s="778"/>
      <c r="G118" s="778"/>
      <c r="H118" s="778"/>
      <c r="I118" s="778"/>
      <c r="J118" s="778"/>
      <c r="K118" s="778"/>
      <c r="L118" s="778"/>
      <c r="M118" s="778"/>
      <c r="N118" s="778"/>
      <c r="O118" s="778"/>
      <c r="P118" s="778"/>
      <c r="Q118" s="778"/>
      <c r="R118" s="778"/>
      <c r="S118" s="778"/>
      <c r="T118" s="778"/>
      <c r="U118" s="778"/>
      <c r="V118" s="542"/>
      <c r="W118" s="542"/>
      <c r="X118" s="542"/>
    </row>
    <row r="119" spans="2:24" x14ac:dyDescent="0.2">
      <c r="B119" s="432"/>
      <c r="C119" s="433"/>
      <c r="D119" s="432"/>
      <c r="E119" s="432"/>
      <c r="F119" s="432"/>
      <c r="G119" s="432"/>
      <c r="H119" s="432"/>
      <c r="I119" s="432"/>
      <c r="J119" s="432"/>
      <c r="K119" s="432"/>
      <c r="L119" s="432"/>
      <c r="M119" s="432"/>
      <c r="N119" s="443"/>
      <c r="O119" s="443"/>
      <c r="P119" s="443"/>
      <c r="Q119" s="432"/>
    </row>
    <row r="120" spans="2:24" ht="13.5" customHeight="1" x14ac:dyDescent="0.2">
      <c r="B120" s="778" t="s">
        <v>352</v>
      </c>
      <c r="C120" s="778"/>
      <c r="D120" s="778"/>
      <c r="E120" s="778"/>
      <c r="F120" s="778"/>
      <c r="G120" s="778"/>
      <c r="H120" s="778"/>
      <c r="I120" s="778"/>
      <c r="J120" s="778"/>
      <c r="K120" s="778"/>
      <c r="L120" s="778"/>
      <c r="M120" s="778"/>
      <c r="N120" s="778"/>
      <c r="O120" s="778"/>
      <c r="P120" s="778"/>
      <c r="Q120" s="778"/>
      <c r="R120" s="778"/>
      <c r="S120" s="778"/>
      <c r="T120" s="778"/>
      <c r="U120" s="778"/>
      <c r="V120" s="542"/>
      <c r="W120" s="542"/>
      <c r="X120" s="542"/>
    </row>
    <row r="121" spans="2:24" x14ac:dyDescent="0.2">
      <c r="B121" s="432"/>
      <c r="C121" s="433"/>
      <c r="D121" s="432"/>
      <c r="E121" s="432"/>
      <c r="F121" s="432"/>
      <c r="G121" s="432"/>
      <c r="H121" s="432"/>
      <c r="I121" s="432"/>
      <c r="J121" s="432"/>
      <c r="K121" s="432"/>
      <c r="L121" s="432"/>
      <c r="M121" s="432"/>
      <c r="N121" s="443"/>
      <c r="O121" s="443"/>
      <c r="P121" s="443"/>
      <c r="Q121" s="432"/>
    </row>
    <row r="122" spans="2:24" x14ac:dyDescent="0.2">
      <c r="B122" s="432"/>
      <c r="C122" s="433"/>
      <c r="D122" s="432"/>
      <c r="E122" s="432"/>
      <c r="F122" s="432"/>
      <c r="G122" s="432"/>
      <c r="H122" s="432"/>
      <c r="I122" s="432"/>
      <c r="J122" s="432"/>
      <c r="K122" s="432"/>
      <c r="L122" s="432"/>
      <c r="M122" s="432"/>
      <c r="N122" s="443"/>
      <c r="O122" s="443"/>
      <c r="P122" s="443"/>
      <c r="Q122" s="432"/>
    </row>
    <row r="123" spans="2:24" ht="13.5" customHeight="1" thickBot="1" x14ac:dyDescent="0.25">
      <c r="B123" s="771" t="s">
        <v>327</v>
      </c>
      <c r="C123" s="771"/>
      <c r="D123" s="771"/>
      <c r="E123" s="771"/>
      <c r="F123" s="771"/>
      <c r="G123" s="771"/>
      <c r="H123" s="771"/>
      <c r="I123" s="771"/>
      <c r="J123" s="771"/>
      <c r="K123" s="771"/>
      <c r="L123" s="771"/>
      <c r="M123" s="771"/>
      <c r="N123" s="771"/>
      <c r="O123" s="771"/>
      <c r="P123" s="771"/>
      <c r="Q123" s="771"/>
      <c r="R123" s="771"/>
      <c r="S123" s="771"/>
      <c r="T123" s="771"/>
      <c r="U123" s="771"/>
      <c r="V123" s="539"/>
      <c r="W123" s="539"/>
      <c r="X123" s="539"/>
    </row>
    <row r="124" spans="2:24" ht="13.5" thickBot="1" x14ac:dyDescent="0.25">
      <c r="B124" s="8" t="s">
        <v>353</v>
      </c>
      <c r="C124" s="28" t="s">
        <v>329</v>
      </c>
      <c r="D124" s="30" t="s">
        <v>98</v>
      </c>
      <c r="E124" s="230" t="s">
        <v>99</v>
      </c>
      <c r="F124" s="230" t="s">
        <v>100</v>
      </c>
      <c r="G124" s="230" t="s">
        <v>101</v>
      </c>
      <c r="H124" s="230" t="s">
        <v>102</v>
      </c>
      <c r="I124" s="230" t="s">
        <v>103</v>
      </c>
      <c r="J124" s="230" t="s">
        <v>104</v>
      </c>
      <c r="K124" s="232" t="s">
        <v>395</v>
      </c>
      <c r="L124" s="230" t="s">
        <v>411</v>
      </c>
      <c r="M124" s="230" t="s">
        <v>412</v>
      </c>
      <c r="N124" s="494" t="s">
        <v>450</v>
      </c>
      <c r="O124" s="494" t="s">
        <v>465</v>
      </c>
      <c r="P124" s="494" t="s">
        <v>484</v>
      </c>
      <c r="Q124" s="494" t="s">
        <v>505</v>
      </c>
      <c r="R124" s="517" t="s">
        <v>569</v>
      </c>
      <c r="S124" s="517" t="s">
        <v>570</v>
      </c>
      <c r="T124" s="517" t="s">
        <v>589</v>
      </c>
      <c r="U124" s="517" t="s">
        <v>600</v>
      </c>
      <c r="V124" s="517" t="s">
        <v>609</v>
      </c>
      <c r="W124" s="517" t="s">
        <v>623</v>
      </c>
      <c r="X124" s="517" t="s">
        <v>644</v>
      </c>
    </row>
    <row r="125" spans="2:24" x14ac:dyDescent="0.2">
      <c r="B125" s="452" t="s">
        <v>354</v>
      </c>
      <c r="C125" s="496" t="s">
        <v>331</v>
      </c>
      <c r="D125" s="438"/>
      <c r="E125" s="438"/>
      <c r="F125" s="438"/>
      <c r="G125" s="111">
        <v>29563</v>
      </c>
      <c r="H125" s="111">
        <v>30852</v>
      </c>
      <c r="I125" s="111">
        <v>24692</v>
      </c>
      <c r="J125" s="111">
        <v>16837</v>
      </c>
      <c r="K125" s="111">
        <v>18303</v>
      </c>
      <c r="L125" s="111">
        <v>13127</v>
      </c>
      <c r="M125" s="111">
        <v>6132</v>
      </c>
      <c r="N125" s="454">
        <v>6578</v>
      </c>
      <c r="O125" s="454">
        <v>10951</v>
      </c>
      <c r="P125" s="454">
        <v>12965</v>
      </c>
      <c r="Q125" s="454">
        <v>12008</v>
      </c>
      <c r="R125" s="455">
        <v>10313</v>
      </c>
      <c r="S125" s="455">
        <v>12693</v>
      </c>
      <c r="T125" s="455">
        <v>12558</v>
      </c>
      <c r="U125" s="455">
        <v>9505</v>
      </c>
      <c r="V125" s="455">
        <v>5290</v>
      </c>
      <c r="W125" s="455">
        <v>4205</v>
      </c>
      <c r="X125" s="742">
        <v>3217</v>
      </c>
    </row>
    <row r="126" spans="2:24" x14ac:dyDescent="0.2">
      <c r="B126" s="453" t="s">
        <v>355</v>
      </c>
      <c r="C126" s="511" t="s">
        <v>331</v>
      </c>
      <c r="D126" s="438"/>
      <c r="E126" s="438"/>
      <c r="F126" s="438"/>
      <c r="G126" s="111">
        <v>106595</v>
      </c>
      <c r="H126" s="111">
        <v>120186</v>
      </c>
      <c r="I126" s="111">
        <v>141155</v>
      </c>
      <c r="J126" s="111">
        <v>110679</v>
      </c>
      <c r="K126" s="111">
        <v>132942</v>
      </c>
      <c r="L126" s="111">
        <v>119035</v>
      </c>
      <c r="M126" s="111">
        <v>61381</v>
      </c>
      <c r="N126" s="454">
        <v>62212</v>
      </c>
      <c r="O126" s="454">
        <v>53187</v>
      </c>
      <c r="P126" s="454">
        <v>65995</v>
      </c>
      <c r="Q126" s="454">
        <v>103657</v>
      </c>
      <c r="R126" s="454">
        <v>98402</v>
      </c>
      <c r="S126" s="454">
        <v>103479</v>
      </c>
      <c r="T126" s="454">
        <v>145496</v>
      </c>
      <c r="U126" s="455">
        <v>109792</v>
      </c>
      <c r="V126" s="455">
        <v>120443</v>
      </c>
      <c r="W126" s="455">
        <v>115817</v>
      </c>
      <c r="X126" s="742">
        <v>87466</v>
      </c>
    </row>
    <row r="127" spans="2:24" x14ac:dyDescent="0.2">
      <c r="B127" s="453" t="s">
        <v>356</v>
      </c>
      <c r="C127" s="511" t="s">
        <v>331</v>
      </c>
      <c r="D127" s="438"/>
      <c r="E127" s="438"/>
      <c r="F127" s="438"/>
      <c r="G127" s="111">
        <v>7532</v>
      </c>
      <c r="H127" s="111">
        <v>6565</v>
      </c>
      <c r="I127" s="111">
        <v>6315</v>
      </c>
      <c r="J127" s="111">
        <v>5752</v>
      </c>
      <c r="K127" s="111">
        <v>4802</v>
      </c>
      <c r="L127" s="111">
        <v>4042</v>
      </c>
      <c r="M127" s="111">
        <v>3183</v>
      </c>
      <c r="N127" s="454">
        <v>3266</v>
      </c>
      <c r="O127" s="454">
        <v>3656</v>
      </c>
      <c r="P127" s="454">
        <v>4408</v>
      </c>
      <c r="Q127" s="454">
        <v>3961</v>
      </c>
      <c r="R127" s="455">
        <v>3059</v>
      </c>
      <c r="S127" s="455">
        <v>2846</v>
      </c>
      <c r="T127" s="455">
        <v>2549</v>
      </c>
      <c r="U127" s="455">
        <v>2033</v>
      </c>
      <c r="V127" s="455">
        <v>1392</v>
      </c>
      <c r="W127" s="455">
        <v>914</v>
      </c>
      <c r="X127" s="742">
        <v>745</v>
      </c>
    </row>
    <row r="128" spans="2:24" x14ac:dyDescent="0.2">
      <c r="B128" s="453" t="s">
        <v>357</v>
      </c>
      <c r="C128" s="511" t="s">
        <v>331</v>
      </c>
      <c r="D128" s="438"/>
      <c r="E128" s="438"/>
      <c r="F128" s="438"/>
      <c r="G128" s="111">
        <v>63055</v>
      </c>
      <c r="H128" s="111">
        <v>34000</v>
      </c>
      <c r="I128" s="111">
        <v>50588</v>
      </c>
      <c r="J128" s="111">
        <v>42216</v>
      </c>
      <c r="K128" s="111">
        <v>43483</v>
      </c>
      <c r="L128" s="111">
        <v>41977</v>
      </c>
      <c r="M128" s="111">
        <v>33086</v>
      </c>
      <c r="N128" s="454">
        <v>34733</v>
      </c>
      <c r="O128" s="454">
        <v>35031</v>
      </c>
      <c r="P128" s="454">
        <v>35492</v>
      </c>
      <c r="Q128" s="454">
        <v>22970</v>
      </c>
      <c r="R128" s="455">
        <v>28443</v>
      </c>
      <c r="S128" s="455">
        <v>26042</v>
      </c>
      <c r="T128" s="455">
        <v>41919</v>
      </c>
      <c r="U128" s="455">
        <v>38003</v>
      </c>
      <c r="V128" s="455">
        <v>24090</v>
      </c>
      <c r="W128" s="455">
        <v>13067</v>
      </c>
      <c r="X128" s="742">
        <v>14630</v>
      </c>
    </row>
    <row r="129" spans="2:24" x14ac:dyDescent="0.2">
      <c r="B129" s="453" t="s">
        <v>358</v>
      </c>
      <c r="C129" s="511" t="s">
        <v>331</v>
      </c>
      <c r="D129" s="438"/>
      <c r="E129" s="438"/>
      <c r="F129" s="438"/>
      <c r="G129" s="111">
        <v>6138</v>
      </c>
      <c r="H129" s="111">
        <v>6181</v>
      </c>
      <c r="I129" s="111">
        <v>9435</v>
      </c>
      <c r="J129" s="111">
        <v>9390</v>
      </c>
      <c r="K129" s="111">
        <v>12361</v>
      </c>
      <c r="L129" s="111">
        <v>10820</v>
      </c>
      <c r="M129" s="111">
        <v>3205</v>
      </c>
      <c r="N129" s="454">
        <v>3333</v>
      </c>
      <c r="O129" s="454">
        <v>2668</v>
      </c>
      <c r="P129" s="454">
        <v>2682</v>
      </c>
      <c r="Q129" s="454">
        <v>11133</v>
      </c>
      <c r="R129" s="455">
        <v>15050</v>
      </c>
      <c r="S129" s="455">
        <v>2816</v>
      </c>
      <c r="T129" s="455">
        <v>2737</v>
      </c>
      <c r="U129" s="455">
        <v>3243</v>
      </c>
      <c r="V129" s="455">
        <v>3871</v>
      </c>
      <c r="W129" s="455">
        <v>3290</v>
      </c>
      <c r="X129" s="742">
        <v>3848</v>
      </c>
    </row>
    <row r="130" spans="2:24" x14ac:dyDescent="0.2">
      <c r="B130" s="453" t="s">
        <v>359</v>
      </c>
      <c r="C130" s="511" t="s">
        <v>331</v>
      </c>
      <c r="D130" s="438"/>
      <c r="E130" s="438"/>
      <c r="F130" s="438"/>
      <c r="G130" s="111">
        <v>1340</v>
      </c>
      <c r="H130" s="111">
        <v>1173</v>
      </c>
      <c r="I130" s="111">
        <v>1161</v>
      </c>
      <c r="J130" s="111">
        <v>992</v>
      </c>
      <c r="K130" s="111">
        <v>918</v>
      </c>
      <c r="L130" s="111">
        <v>945</v>
      </c>
      <c r="M130" s="111">
        <v>628</v>
      </c>
      <c r="N130" s="454">
        <v>670</v>
      </c>
      <c r="O130" s="454">
        <v>284</v>
      </c>
      <c r="P130" s="454">
        <v>373</v>
      </c>
      <c r="Q130" s="454">
        <v>234</v>
      </c>
      <c r="R130" s="455">
        <v>256</v>
      </c>
      <c r="S130" s="455">
        <v>173</v>
      </c>
      <c r="T130" s="455">
        <v>272</v>
      </c>
      <c r="U130" s="536"/>
      <c r="V130" s="536"/>
      <c r="W130" s="536"/>
      <c r="X130" s="536"/>
    </row>
    <row r="131" spans="2:24" x14ac:dyDescent="0.2">
      <c r="B131" s="453" t="s">
        <v>360</v>
      </c>
      <c r="C131" s="511" t="s">
        <v>331</v>
      </c>
      <c r="D131" s="438"/>
      <c r="E131" s="438"/>
      <c r="F131" s="438"/>
      <c r="G131" s="111">
        <v>56517</v>
      </c>
      <c r="H131" s="111">
        <v>87693</v>
      </c>
      <c r="I131" s="111">
        <v>87666</v>
      </c>
      <c r="J131" s="111">
        <v>81024</v>
      </c>
      <c r="K131" s="111">
        <v>80026</v>
      </c>
      <c r="L131" s="111">
        <v>58789</v>
      </c>
      <c r="M131" s="111">
        <v>60408</v>
      </c>
      <c r="N131" s="454">
        <v>62475</v>
      </c>
      <c r="O131" s="454">
        <v>59901</v>
      </c>
      <c r="P131" s="454">
        <v>62945</v>
      </c>
      <c r="Q131" s="454">
        <v>81416</v>
      </c>
      <c r="R131" s="455">
        <v>85830</v>
      </c>
      <c r="S131" s="455">
        <v>70422</v>
      </c>
      <c r="T131" s="455">
        <v>145141</v>
      </c>
      <c r="U131" s="455">
        <v>67670</v>
      </c>
      <c r="V131" s="455">
        <v>94272</v>
      </c>
      <c r="W131" s="455">
        <v>100903</v>
      </c>
      <c r="X131" s="742">
        <v>69429</v>
      </c>
    </row>
    <row r="132" spans="2:24" x14ac:dyDescent="0.2">
      <c r="B132" s="453" t="s">
        <v>361</v>
      </c>
      <c r="C132" s="511" t="s">
        <v>331</v>
      </c>
      <c r="D132" s="438"/>
      <c r="E132" s="438"/>
      <c r="F132" s="438"/>
      <c r="G132" s="111">
        <v>1359</v>
      </c>
      <c r="H132" s="111">
        <v>1845</v>
      </c>
      <c r="I132" s="111">
        <v>2124</v>
      </c>
      <c r="J132" s="111">
        <v>1855</v>
      </c>
      <c r="K132" s="111">
        <v>1441</v>
      </c>
      <c r="L132" s="111">
        <v>835</v>
      </c>
      <c r="M132" s="111">
        <v>1807</v>
      </c>
      <c r="N132" s="454">
        <v>1810</v>
      </c>
      <c r="O132" s="454">
        <v>824</v>
      </c>
      <c r="P132" s="454">
        <v>691</v>
      </c>
      <c r="Q132" s="454">
        <v>763</v>
      </c>
      <c r="R132" s="455">
        <v>1065</v>
      </c>
      <c r="S132" s="455">
        <v>1167</v>
      </c>
      <c r="T132" s="455">
        <v>1106</v>
      </c>
      <c r="U132" s="455">
        <v>1320</v>
      </c>
      <c r="V132" s="455">
        <v>1184</v>
      </c>
      <c r="W132" s="455">
        <v>955</v>
      </c>
      <c r="X132" s="742">
        <v>1324</v>
      </c>
    </row>
    <row r="133" spans="2:24" x14ac:dyDescent="0.2">
      <c r="B133" s="453" t="s">
        <v>362</v>
      </c>
      <c r="C133" s="511" t="s">
        <v>331</v>
      </c>
      <c r="D133" s="438"/>
      <c r="E133" s="438"/>
      <c r="F133" s="438"/>
      <c r="G133" s="111">
        <v>397</v>
      </c>
      <c r="H133" s="111">
        <v>470</v>
      </c>
      <c r="I133" s="111">
        <v>444</v>
      </c>
      <c r="J133" s="111">
        <v>357</v>
      </c>
      <c r="K133" s="111">
        <v>397</v>
      </c>
      <c r="L133" s="111">
        <v>385</v>
      </c>
      <c r="M133" s="111">
        <v>344</v>
      </c>
      <c r="N133" s="454">
        <v>345</v>
      </c>
      <c r="O133" s="454">
        <v>234</v>
      </c>
      <c r="P133" s="454">
        <v>233</v>
      </c>
      <c r="Q133" s="454">
        <v>191</v>
      </c>
      <c r="R133" s="455">
        <v>269</v>
      </c>
      <c r="S133" s="455">
        <v>131</v>
      </c>
      <c r="T133" s="455">
        <v>116</v>
      </c>
      <c r="U133" s="455">
        <v>475</v>
      </c>
      <c r="V133" s="455">
        <v>241</v>
      </c>
      <c r="W133" s="455">
        <v>98</v>
      </c>
      <c r="X133" s="742">
        <v>357</v>
      </c>
    </row>
    <row r="134" spans="2:24" x14ac:dyDescent="0.2">
      <c r="B134" s="453" t="s">
        <v>363</v>
      </c>
      <c r="C134" s="511" t="s">
        <v>331</v>
      </c>
      <c r="D134" s="438"/>
      <c r="E134" s="438"/>
      <c r="F134" s="438"/>
      <c r="G134" s="111">
        <v>7814</v>
      </c>
      <c r="H134" s="111">
        <v>7302</v>
      </c>
      <c r="I134" s="111">
        <v>13046</v>
      </c>
      <c r="J134" s="111"/>
      <c r="K134" s="111">
        <v>14621</v>
      </c>
      <c r="L134" s="111">
        <v>15451</v>
      </c>
      <c r="M134" s="111">
        <v>11447</v>
      </c>
      <c r="N134" s="454">
        <v>11543</v>
      </c>
      <c r="O134" s="454">
        <v>11133</v>
      </c>
      <c r="P134" s="454">
        <v>7570</v>
      </c>
      <c r="Q134" s="454">
        <v>4998</v>
      </c>
      <c r="R134" s="455">
        <v>6571</v>
      </c>
      <c r="S134" s="455">
        <v>4917</v>
      </c>
      <c r="T134" s="455">
        <v>4720</v>
      </c>
      <c r="U134" s="455">
        <v>353</v>
      </c>
      <c r="V134" s="455">
        <v>4852</v>
      </c>
      <c r="W134" s="455">
        <v>1494</v>
      </c>
      <c r="X134" s="742">
        <v>1785</v>
      </c>
    </row>
    <row r="135" spans="2:24" x14ac:dyDescent="0.2">
      <c r="B135" s="453" t="s">
        <v>364</v>
      </c>
      <c r="C135" s="511" t="s">
        <v>331</v>
      </c>
      <c r="D135" s="438"/>
      <c r="E135" s="438"/>
      <c r="F135" s="438"/>
      <c r="G135" s="111">
        <v>2109</v>
      </c>
      <c r="H135" s="111">
        <v>1866</v>
      </c>
      <c r="I135" s="111">
        <v>3311</v>
      </c>
      <c r="J135" s="111">
        <v>3922</v>
      </c>
      <c r="K135" s="111">
        <v>5317</v>
      </c>
      <c r="L135" s="111">
        <v>3686</v>
      </c>
      <c r="M135" s="111">
        <v>2037</v>
      </c>
      <c r="N135" s="454">
        <v>2038</v>
      </c>
      <c r="O135" s="454">
        <v>2649</v>
      </c>
      <c r="P135" s="454">
        <v>1993</v>
      </c>
      <c r="Q135" s="454">
        <v>1778</v>
      </c>
      <c r="R135" s="455">
        <v>1341</v>
      </c>
      <c r="S135" s="455">
        <v>830</v>
      </c>
      <c r="T135" s="455">
        <v>1129</v>
      </c>
      <c r="U135" s="455">
        <v>284</v>
      </c>
      <c r="V135" s="455">
        <v>606</v>
      </c>
      <c r="W135" s="455">
        <v>1285</v>
      </c>
      <c r="X135" s="742">
        <v>313</v>
      </c>
    </row>
    <row r="136" spans="2:24" ht="13.5" thickBot="1" x14ac:dyDescent="0.25">
      <c r="B136" s="456" t="s">
        <v>365</v>
      </c>
      <c r="C136" s="512" t="s">
        <v>331</v>
      </c>
      <c r="D136" s="438"/>
      <c r="E136" s="438"/>
      <c r="F136" s="438"/>
      <c r="G136" s="111">
        <v>599</v>
      </c>
      <c r="H136" s="111">
        <v>512</v>
      </c>
      <c r="I136" s="111">
        <v>510</v>
      </c>
      <c r="J136" s="111">
        <v>664</v>
      </c>
      <c r="K136" s="111">
        <v>633</v>
      </c>
      <c r="L136" s="111">
        <v>598</v>
      </c>
      <c r="M136" s="111">
        <v>842</v>
      </c>
      <c r="N136" s="454">
        <v>852</v>
      </c>
      <c r="O136" s="454">
        <v>1439</v>
      </c>
      <c r="P136" s="454">
        <v>1423</v>
      </c>
      <c r="Q136" s="454">
        <v>962</v>
      </c>
      <c r="R136" s="455">
        <v>493</v>
      </c>
      <c r="S136" s="455">
        <v>445</v>
      </c>
      <c r="T136" s="455">
        <v>567</v>
      </c>
      <c r="U136" s="455">
        <v>649</v>
      </c>
      <c r="V136" s="455">
        <v>349</v>
      </c>
      <c r="W136" s="455">
        <v>524</v>
      </c>
      <c r="X136" s="742">
        <v>432</v>
      </c>
    </row>
    <row r="137" spans="2:24" ht="13.5" thickBot="1" x14ac:dyDescent="0.25">
      <c r="B137" s="442" t="s">
        <v>366</v>
      </c>
      <c r="C137" s="484"/>
      <c r="D137" s="407"/>
      <c r="E137" s="407"/>
      <c r="F137" s="407"/>
      <c r="G137" s="407">
        <f t="shared" ref="G137:M137" si="25">SUM(G125:G136)</f>
        <v>283018</v>
      </c>
      <c r="H137" s="407">
        <f t="shared" si="25"/>
        <v>298645</v>
      </c>
      <c r="I137" s="407">
        <f t="shared" si="25"/>
        <v>340447</v>
      </c>
      <c r="J137" s="407">
        <f t="shared" si="25"/>
        <v>273688</v>
      </c>
      <c r="K137" s="407">
        <f t="shared" si="25"/>
        <v>315244</v>
      </c>
      <c r="L137" s="407">
        <f t="shared" si="25"/>
        <v>269690</v>
      </c>
      <c r="M137" s="407">
        <f t="shared" si="25"/>
        <v>184500</v>
      </c>
      <c r="N137" s="407">
        <f t="shared" ref="N137:U137" si="26">SUM(N125:N136)</f>
        <v>189855</v>
      </c>
      <c r="O137" s="506">
        <f t="shared" si="26"/>
        <v>181957</v>
      </c>
      <c r="P137" s="506">
        <f t="shared" si="26"/>
        <v>196770</v>
      </c>
      <c r="Q137" s="506">
        <f t="shared" si="26"/>
        <v>244071</v>
      </c>
      <c r="R137" s="506">
        <f t="shared" si="26"/>
        <v>251092</v>
      </c>
      <c r="S137" s="506">
        <f t="shared" si="26"/>
        <v>225961</v>
      </c>
      <c r="T137" s="506">
        <f t="shared" si="26"/>
        <v>358310</v>
      </c>
      <c r="U137" s="506">
        <f t="shared" si="26"/>
        <v>233327</v>
      </c>
      <c r="V137" s="506">
        <f>SUM(V125:V136)</f>
        <v>256590</v>
      </c>
      <c r="W137" s="506">
        <f>SUM(W125:W136)</f>
        <v>242552</v>
      </c>
      <c r="X137" s="745">
        <f>SUM(X125:X136)</f>
        <v>183546</v>
      </c>
    </row>
    <row r="138" spans="2:24" x14ac:dyDescent="0.2">
      <c r="B138" s="432"/>
      <c r="C138" s="433"/>
      <c r="D138" s="432"/>
      <c r="E138" s="432"/>
      <c r="F138" s="432"/>
      <c r="G138" s="432"/>
      <c r="H138" s="432"/>
      <c r="I138" s="432"/>
      <c r="J138" s="432"/>
      <c r="K138" s="432"/>
      <c r="L138" s="432"/>
      <c r="M138" s="432"/>
      <c r="N138" s="443"/>
      <c r="O138" s="443"/>
      <c r="P138" s="443"/>
      <c r="Q138" s="432"/>
    </row>
    <row r="140" spans="2:24" ht="15" x14ac:dyDescent="0.25">
      <c r="N140" s="515"/>
      <c r="R140" s="515"/>
      <c r="S140" s="516"/>
    </row>
    <row r="141" spans="2:24" ht="15" x14ac:dyDescent="0.25">
      <c r="N141" s="515"/>
      <c r="R141" s="515"/>
      <c r="S141" s="516"/>
    </row>
    <row r="142" spans="2:24" ht="15" x14ac:dyDescent="0.25">
      <c r="N142" s="515"/>
      <c r="R142" s="515"/>
      <c r="S142" s="516"/>
    </row>
    <row r="143" spans="2:24" ht="15" x14ac:dyDescent="0.25">
      <c r="N143" s="515"/>
      <c r="R143" s="515"/>
      <c r="S143" s="516"/>
    </row>
    <row r="144" spans="2:24" ht="15" x14ac:dyDescent="0.25">
      <c r="N144" s="515"/>
      <c r="R144" s="515"/>
      <c r="S144" s="516"/>
    </row>
    <row r="145" spans="14:18" ht="15" x14ac:dyDescent="0.25">
      <c r="N145" s="515"/>
      <c r="R145" s="516"/>
    </row>
    <row r="146" spans="14:18" ht="15" x14ac:dyDescent="0.25">
      <c r="N146" s="515"/>
      <c r="R146" s="516"/>
    </row>
    <row r="147" spans="14:18" ht="15" x14ac:dyDescent="0.25">
      <c r="N147" s="515"/>
      <c r="R147" s="516"/>
    </row>
    <row r="148" spans="14:18" ht="15" x14ac:dyDescent="0.25">
      <c r="N148" s="515"/>
      <c r="R148" s="516"/>
    </row>
    <row r="149" spans="14:18" ht="15" x14ac:dyDescent="0.25">
      <c r="N149" s="515"/>
      <c r="R149" s="516"/>
    </row>
    <row r="150" spans="14:18" ht="15" x14ac:dyDescent="0.25">
      <c r="N150" s="515"/>
      <c r="R150" s="516"/>
    </row>
  </sheetData>
  <mergeCells count="18">
    <mergeCell ref="B95:U95"/>
    <mergeCell ref="B107:U107"/>
    <mergeCell ref="B109:U109"/>
    <mergeCell ref="B123:U123"/>
    <mergeCell ref="B118:U118"/>
    <mergeCell ref="B120:U120"/>
    <mergeCell ref="B56:U56"/>
    <mergeCell ref="B69:U69"/>
    <mergeCell ref="B58:U58"/>
    <mergeCell ref="B83:U83"/>
    <mergeCell ref="B46:U46"/>
    <mergeCell ref="B81:U81"/>
    <mergeCell ref="B13:U13"/>
    <mergeCell ref="B15:U15"/>
    <mergeCell ref="B17:U17"/>
    <mergeCell ref="B26:U26"/>
    <mergeCell ref="B37:U37"/>
    <mergeCell ref="B39:U39"/>
  </mergeCells>
  <phoneticPr fontId="0" type="noConversion"/>
  <pageMargins left="0.23622047244094491" right="0.23622047244094491" top="0.74803149606299213" bottom="0.74803149606299213" header="0.31496062992125984" footer="0.31496062992125984"/>
  <pageSetup paperSize="8" scale="80"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78"/>
  <sheetViews>
    <sheetView zoomScale="60" zoomScaleNormal="60" workbookViewId="0">
      <selection activeCell="R5" sqref="R5"/>
    </sheetView>
  </sheetViews>
  <sheetFormatPr baseColWidth="10" defaultRowHeight="12.75" x14ac:dyDescent="0.2"/>
  <cols>
    <col min="1" max="1" width="4.7109375" customWidth="1"/>
    <col min="2" max="2" width="54.42578125" customWidth="1"/>
    <col min="3" max="3" width="8" style="65" customWidth="1"/>
    <col min="4" max="4" width="8.7109375" style="65" customWidth="1"/>
    <col min="5" max="5" width="9.42578125" style="65" customWidth="1"/>
    <col min="6" max="6" width="8.42578125" style="65" customWidth="1"/>
    <col min="7" max="7" width="10.28515625" style="65" customWidth="1"/>
    <col min="8" max="8" width="9.28515625" style="65" customWidth="1"/>
    <col min="9" max="9" width="9.5703125" style="65" customWidth="1"/>
    <col min="10" max="10" width="9" style="65" customWidth="1"/>
    <col min="11" max="11" width="9.7109375" style="65" customWidth="1"/>
    <col min="12" max="12" width="11.7109375" style="65" customWidth="1"/>
    <col min="13" max="13" width="10" style="65" customWidth="1"/>
    <col min="14" max="14" width="10.5703125" style="65" customWidth="1"/>
    <col min="15" max="15" width="10.28515625" style="65" customWidth="1"/>
    <col min="16" max="16" width="9.28515625" style="65" customWidth="1"/>
    <col min="17" max="17" width="9" style="65" customWidth="1"/>
    <col min="18" max="18" width="9.42578125" style="65" customWidth="1"/>
    <col min="19" max="19" width="9.28515625" customWidth="1"/>
    <col min="20" max="20" width="8.7109375" customWidth="1"/>
    <col min="23" max="23" width="9.5703125" customWidth="1"/>
    <col min="24" max="25" width="8.7109375" customWidth="1"/>
    <col min="26" max="26" width="11.28515625" customWidth="1"/>
    <col min="27" max="28" width="10.42578125" customWidth="1"/>
  </cols>
  <sheetData>
    <row r="2" spans="2:28" ht="18" x14ac:dyDescent="0.25">
      <c r="B2" s="10" t="s">
        <v>650</v>
      </c>
    </row>
    <row r="3" spans="2:28" ht="15.75" x14ac:dyDescent="0.25">
      <c r="B3" s="11" t="s">
        <v>10</v>
      </c>
    </row>
    <row r="6" spans="2:28" ht="15.75" x14ac:dyDescent="0.25">
      <c r="B6" s="731" t="s">
        <v>42</v>
      </c>
      <c r="C6" s="732" t="s">
        <v>490</v>
      </c>
      <c r="D6" s="724"/>
      <c r="E6" s="724"/>
      <c r="F6" s="724"/>
      <c r="G6" s="724"/>
    </row>
    <row r="7" spans="2:28" ht="15.75" x14ac:dyDescent="0.25">
      <c r="B7" s="731"/>
      <c r="C7" s="724"/>
      <c r="D7" s="724"/>
      <c r="E7" s="724"/>
      <c r="F7" s="724"/>
      <c r="G7" s="724"/>
    </row>
    <row r="8" spans="2:28" ht="15.75" x14ac:dyDescent="0.25">
      <c r="B8" s="731" t="s">
        <v>43</v>
      </c>
      <c r="C8" s="726" t="s">
        <v>24</v>
      </c>
      <c r="D8" s="733" t="s">
        <v>63</v>
      </c>
      <c r="E8" s="724"/>
      <c r="F8" s="724"/>
      <c r="G8" s="724"/>
    </row>
    <row r="9" spans="2:28" ht="15.75" x14ac:dyDescent="0.25">
      <c r="B9" s="731"/>
      <c r="C9" s="724"/>
      <c r="D9" s="724"/>
      <c r="E9" s="724"/>
      <c r="F9" s="724"/>
      <c r="G9" s="724"/>
    </row>
    <row r="10" spans="2:28" ht="15.75" x14ac:dyDescent="0.25">
      <c r="B10" s="731" t="s">
        <v>44</v>
      </c>
      <c r="C10" s="734" t="s">
        <v>64</v>
      </c>
      <c r="D10" s="724"/>
      <c r="E10" s="724"/>
      <c r="F10" s="724"/>
      <c r="G10" s="724"/>
    </row>
    <row r="12" spans="2:28" ht="13.5" thickBot="1" x14ac:dyDescent="0.25"/>
    <row r="13" spans="2:28" ht="16.5" thickBot="1" x14ac:dyDescent="0.3">
      <c r="B13" s="721" t="s">
        <v>56</v>
      </c>
      <c r="C13" s="2">
        <v>1998</v>
      </c>
      <c r="D13" s="2">
        <v>1999</v>
      </c>
      <c r="E13" s="2">
        <v>2000</v>
      </c>
      <c r="F13" s="2">
        <v>2001</v>
      </c>
      <c r="G13" s="2">
        <v>2002</v>
      </c>
      <c r="H13" s="2">
        <v>2003</v>
      </c>
      <c r="I13" s="2">
        <v>2004</v>
      </c>
      <c r="J13" s="2">
        <v>2005</v>
      </c>
      <c r="K13" s="2">
        <v>2006</v>
      </c>
      <c r="L13" s="2">
        <v>2007</v>
      </c>
      <c r="M13" s="3">
        <v>2008</v>
      </c>
      <c r="N13" s="3">
        <v>2009</v>
      </c>
      <c r="O13" s="176">
        <v>2010</v>
      </c>
      <c r="P13" s="176">
        <v>2011</v>
      </c>
      <c r="Q13" s="176">
        <v>2012</v>
      </c>
      <c r="R13" s="3">
        <v>2013</v>
      </c>
      <c r="S13" s="176">
        <v>2014</v>
      </c>
      <c r="T13" s="176">
        <v>2015</v>
      </c>
      <c r="U13" s="176">
        <v>2016</v>
      </c>
      <c r="V13" s="164">
        <v>2017</v>
      </c>
      <c r="W13" s="176">
        <v>2018</v>
      </c>
      <c r="X13" s="176">
        <v>2019</v>
      </c>
      <c r="Y13" s="176">
        <v>2020</v>
      </c>
      <c r="Z13" s="164">
        <v>2021</v>
      </c>
      <c r="AA13" s="164">
        <v>2022</v>
      </c>
      <c r="AB13" s="164">
        <v>2023</v>
      </c>
    </row>
    <row r="14" spans="2:28" ht="16.5" thickBot="1" x14ac:dyDescent="0.3">
      <c r="B14" s="722" t="s">
        <v>63</v>
      </c>
      <c r="C14" s="39">
        <v>14911</v>
      </c>
      <c r="D14" s="39">
        <v>14836</v>
      </c>
      <c r="E14" s="39">
        <v>14344</v>
      </c>
      <c r="F14" s="39">
        <v>14197</v>
      </c>
      <c r="G14" s="39">
        <v>13691</v>
      </c>
      <c r="H14" s="39">
        <v>13999</v>
      </c>
      <c r="I14" s="39">
        <v>13674</v>
      </c>
      <c r="J14" s="39">
        <v>13668</v>
      </c>
      <c r="K14" s="39">
        <v>13891</v>
      </c>
      <c r="L14" s="39">
        <v>13957</v>
      </c>
      <c r="M14" s="40">
        <v>13541</v>
      </c>
      <c r="N14" s="40">
        <v>13279</v>
      </c>
      <c r="O14" s="183">
        <v>13167</v>
      </c>
      <c r="P14" s="183">
        <v>12937</v>
      </c>
      <c r="Q14" s="183">
        <v>12240</v>
      </c>
      <c r="R14" s="286">
        <v>11677</v>
      </c>
      <c r="S14" s="183">
        <v>11219</v>
      </c>
      <c r="T14" s="474">
        <v>10910</v>
      </c>
      <c r="U14" s="183">
        <v>10682</v>
      </c>
      <c r="V14" s="40">
        <v>10618</v>
      </c>
      <c r="W14" s="40">
        <v>10339</v>
      </c>
      <c r="X14" s="40">
        <v>10159</v>
      </c>
      <c r="Y14" s="544">
        <v>9534</v>
      </c>
      <c r="Z14" s="560">
        <f>6576+869+634+546+490+581</f>
        <v>9696</v>
      </c>
      <c r="AA14" s="560">
        <f>6482+597+490+546+634+869</f>
        <v>9618</v>
      </c>
      <c r="AB14" s="560">
        <v>9437</v>
      </c>
    </row>
    <row r="15" spans="2:28" ht="15" x14ac:dyDescent="0.2">
      <c r="B15" s="723" t="s">
        <v>486</v>
      </c>
      <c r="C15" s="724"/>
      <c r="D15" s="724"/>
      <c r="E15" s="724"/>
      <c r="F15" s="724"/>
      <c r="G15" s="724"/>
      <c r="H15" s="724"/>
      <c r="I15" s="725">
        <f>+I14-H14</f>
        <v>-325</v>
      </c>
      <c r="J15" s="725">
        <f t="shared" ref="J15:AB15" si="0">+J14-I14</f>
        <v>-6</v>
      </c>
      <c r="K15" s="725">
        <f t="shared" si="0"/>
        <v>223</v>
      </c>
      <c r="L15" s="725">
        <f t="shared" si="0"/>
        <v>66</v>
      </c>
      <c r="M15" s="725">
        <f t="shared" si="0"/>
        <v>-416</v>
      </c>
      <c r="N15" s="725">
        <f t="shared" si="0"/>
        <v>-262</v>
      </c>
      <c r="O15" s="725">
        <f t="shared" si="0"/>
        <v>-112</v>
      </c>
      <c r="P15" s="725">
        <f t="shared" si="0"/>
        <v>-230</v>
      </c>
      <c r="Q15" s="725">
        <f t="shared" si="0"/>
        <v>-697</v>
      </c>
      <c r="R15" s="725">
        <f t="shared" si="0"/>
        <v>-563</v>
      </c>
      <c r="S15" s="725">
        <f t="shared" si="0"/>
        <v>-458</v>
      </c>
      <c r="T15" s="725">
        <f t="shared" si="0"/>
        <v>-309</v>
      </c>
      <c r="U15" s="725">
        <f t="shared" si="0"/>
        <v>-228</v>
      </c>
      <c r="V15" s="725">
        <f t="shared" si="0"/>
        <v>-64</v>
      </c>
      <c r="W15" s="725">
        <f t="shared" si="0"/>
        <v>-279</v>
      </c>
      <c r="X15" s="725">
        <f t="shared" si="0"/>
        <v>-180</v>
      </c>
      <c r="Y15" s="725">
        <f t="shared" si="0"/>
        <v>-625</v>
      </c>
      <c r="Z15" s="725">
        <f t="shared" si="0"/>
        <v>162</v>
      </c>
      <c r="AA15" s="725">
        <f t="shared" si="0"/>
        <v>-78</v>
      </c>
      <c r="AB15" s="725">
        <f t="shared" si="0"/>
        <v>-181</v>
      </c>
    </row>
    <row r="16" spans="2:28" ht="15.75" x14ac:dyDescent="0.25">
      <c r="B16" s="723" t="s">
        <v>485</v>
      </c>
      <c r="C16" s="724"/>
      <c r="D16" s="726"/>
      <c r="E16" s="726"/>
      <c r="F16" s="726"/>
      <c r="G16" s="726"/>
      <c r="H16" s="726"/>
      <c r="I16" s="726">
        <v>50</v>
      </c>
      <c r="J16" s="726">
        <v>80</v>
      </c>
      <c r="K16" s="726">
        <v>77</v>
      </c>
      <c r="L16" s="726">
        <v>112</v>
      </c>
      <c r="M16" s="726">
        <v>114</v>
      </c>
      <c r="N16" s="726">
        <v>120</v>
      </c>
      <c r="O16" s="726">
        <v>96</v>
      </c>
      <c r="P16" s="726">
        <v>110</v>
      </c>
      <c r="Q16" s="726">
        <v>113</v>
      </c>
      <c r="R16" s="726">
        <v>79</v>
      </c>
      <c r="S16" s="726">
        <v>92</v>
      </c>
      <c r="T16" s="726">
        <v>85</v>
      </c>
      <c r="U16" s="727">
        <v>111</v>
      </c>
      <c r="V16" s="727">
        <v>105</v>
      </c>
      <c r="W16" s="727">
        <v>134</v>
      </c>
      <c r="X16" s="727">
        <v>85</v>
      </c>
      <c r="Y16" s="727">
        <v>114</v>
      </c>
      <c r="Z16" s="727">
        <v>123</v>
      </c>
      <c r="AA16" s="727">
        <v>111</v>
      </c>
      <c r="AB16" s="727">
        <v>125</v>
      </c>
    </row>
    <row r="17" spans="2:28" ht="15" x14ac:dyDescent="0.2">
      <c r="B17" s="723" t="s">
        <v>491</v>
      </c>
      <c r="C17" s="724"/>
      <c r="D17" s="724"/>
      <c r="E17" s="724"/>
      <c r="F17" s="724"/>
      <c r="G17" s="724"/>
      <c r="H17" s="724"/>
      <c r="I17" s="725">
        <f>+I16-I15</f>
        <v>375</v>
      </c>
      <c r="J17" s="725">
        <f t="shared" ref="J17:S17" si="1">+J16-J15</f>
        <v>86</v>
      </c>
      <c r="K17" s="725">
        <f t="shared" si="1"/>
        <v>-146</v>
      </c>
      <c r="L17" s="725">
        <f t="shared" si="1"/>
        <v>46</v>
      </c>
      <c r="M17" s="725">
        <f t="shared" si="1"/>
        <v>530</v>
      </c>
      <c r="N17" s="725">
        <f t="shared" si="1"/>
        <v>382</v>
      </c>
      <c r="O17" s="725">
        <f t="shared" si="1"/>
        <v>208</v>
      </c>
      <c r="P17" s="725">
        <f t="shared" si="1"/>
        <v>340</v>
      </c>
      <c r="Q17" s="725">
        <f t="shared" si="1"/>
        <v>810</v>
      </c>
      <c r="R17" s="725">
        <f t="shared" si="1"/>
        <v>642</v>
      </c>
      <c r="S17" s="725">
        <f t="shared" si="1"/>
        <v>550</v>
      </c>
      <c r="T17" s="725">
        <f t="shared" ref="T17:Y17" si="2">+T16-T15</f>
        <v>394</v>
      </c>
      <c r="U17" s="725">
        <f t="shared" si="2"/>
        <v>339</v>
      </c>
      <c r="V17" s="725">
        <f t="shared" si="2"/>
        <v>169</v>
      </c>
      <c r="W17" s="725">
        <f t="shared" si="2"/>
        <v>413</v>
      </c>
      <c r="X17" s="725">
        <f t="shared" si="2"/>
        <v>265</v>
      </c>
      <c r="Y17" s="725">
        <f t="shared" si="2"/>
        <v>739</v>
      </c>
      <c r="Z17" s="725">
        <f>+Z16-Z15</f>
        <v>-39</v>
      </c>
      <c r="AA17" s="725">
        <f>+AA16-AA15</f>
        <v>189</v>
      </c>
      <c r="AB17" s="725">
        <f>+AB16-AB15</f>
        <v>306</v>
      </c>
    </row>
    <row r="18" spans="2:28" ht="15" x14ac:dyDescent="0.2">
      <c r="B18" s="723" t="s">
        <v>492</v>
      </c>
      <c r="C18" s="724"/>
      <c r="D18" s="724"/>
      <c r="E18" s="724"/>
      <c r="F18" s="724"/>
      <c r="G18" s="724"/>
      <c r="H18" s="724"/>
      <c r="I18" s="728">
        <f>+I16/I17</f>
        <v>0.13333333333333333</v>
      </c>
      <c r="J18" s="728">
        <f t="shared" ref="J18:S18" si="3">+J16/J17</f>
        <v>0.93023255813953487</v>
      </c>
      <c r="K18" s="728">
        <f t="shared" si="3"/>
        <v>-0.5273972602739726</v>
      </c>
      <c r="L18" s="728">
        <f t="shared" si="3"/>
        <v>2.4347826086956523</v>
      </c>
      <c r="M18" s="728">
        <f t="shared" si="3"/>
        <v>0.21509433962264152</v>
      </c>
      <c r="N18" s="728">
        <f t="shared" si="3"/>
        <v>0.31413612565445026</v>
      </c>
      <c r="O18" s="728">
        <f t="shared" si="3"/>
        <v>0.46153846153846156</v>
      </c>
      <c r="P18" s="728">
        <f t="shared" si="3"/>
        <v>0.3235294117647059</v>
      </c>
      <c r="Q18" s="728">
        <f t="shared" si="3"/>
        <v>0.13950617283950617</v>
      </c>
      <c r="R18" s="728">
        <f t="shared" si="3"/>
        <v>0.12305295950155763</v>
      </c>
      <c r="S18" s="728">
        <f t="shared" si="3"/>
        <v>0.16727272727272727</v>
      </c>
      <c r="T18" s="728">
        <f t="shared" ref="T18:Y18" si="4">+T16/T17</f>
        <v>0.21573604060913706</v>
      </c>
      <c r="U18" s="728">
        <f t="shared" si="4"/>
        <v>0.32743362831858408</v>
      </c>
      <c r="V18" s="728">
        <f t="shared" si="4"/>
        <v>0.62130177514792895</v>
      </c>
      <c r="W18" s="728">
        <f t="shared" si="4"/>
        <v>0.32445520581113801</v>
      </c>
      <c r="X18" s="728">
        <f t="shared" si="4"/>
        <v>0.32075471698113206</v>
      </c>
      <c r="Y18" s="728">
        <f t="shared" si="4"/>
        <v>0.15426251691474965</v>
      </c>
      <c r="Z18" s="728">
        <f>+Z16/Z17</f>
        <v>-3.1538461538461537</v>
      </c>
      <c r="AA18" s="728">
        <f>+AA16/AA17</f>
        <v>0.58730158730158732</v>
      </c>
      <c r="AB18" s="728">
        <f>+AB16/AB17</f>
        <v>0.40849673202614378</v>
      </c>
    </row>
    <row r="19" spans="2:28" ht="15.75" x14ac:dyDescent="0.25">
      <c r="B19" s="729" t="s">
        <v>568</v>
      </c>
      <c r="C19" s="724"/>
      <c r="D19" s="724"/>
      <c r="E19" s="724"/>
      <c r="F19" s="724"/>
      <c r="G19" s="724"/>
      <c r="H19" s="724"/>
      <c r="I19" s="730">
        <f>+I14-H14</f>
        <v>-325</v>
      </c>
      <c r="J19" s="730">
        <f>+J14-$H$14</f>
        <v>-331</v>
      </c>
      <c r="K19" s="730">
        <f t="shared" ref="K19:W19" si="5">+K14-$H$14</f>
        <v>-108</v>
      </c>
      <c r="L19" s="730">
        <f t="shared" si="5"/>
        <v>-42</v>
      </c>
      <c r="M19" s="730">
        <f t="shared" si="5"/>
        <v>-458</v>
      </c>
      <c r="N19" s="730">
        <f t="shared" si="5"/>
        <v>-720</v>
      </c>
      <c r="O19" s="730">
        <f t="shared" si="5"/>
        <v>-832</v>
      </c>
      <c r="P19" s="730">
        <f t="shared" si="5"/>
        <v>-1062</v>
      </c>
      <c r="Q19" s="730">
        <f t="shared" si="5"/>
        <v>-1759</v>
      </c>
      <c r="R19" s="730">
        <f t="shared" si="5"/>
        <v>-2322</v>
      </c>
      <c r="S19" s="730">
        <f t="shared" si="5"/>
        <v>-2780</v>
      </c>
      <c r="T19" s="730">
        <f t="shared" si="5"/>
        <v>-3089</v>
      </c>
      <c r="U19" s="730">
        <f t="shared" si="5"/>
        <v>-3317</v>
      </c>
      <c r="V19" s="730">
        <f t="shared" si="5"/>
        <v>-3381</v>
      </c>
      <c r="W19" s="730">
        <f t="shared" si="5"/>
        <v>-3660</v>
      </c>
      <c r="X19" s="730">
        <f>+X14-$H$14</f>
        <v>-3840</v>
      </c>
      <c r="Y19" s="730">
        <f>+Y14-$H$14</f>
        <v>-4465</v>
      </c>
      <c r="Z19" s="730">
        <f>+Z14-$H$14</f>
        <v>-4303</v>
      </c>
      <c r="AA19" s="730">
        <f>+AA14-$H$14</f>
        <v>-4381</v>
      </c>
      <c r="AB19" s="730">
        <f>+AB14-$H$14</f>
        <v>-4562</v>
      </c>
    </row>
    <row r="20" spans="2:28" x14ac:dyDescent="0.2">
      <c r="B20" s="426"/>
      <c r="S20" s="65"/>
      <c r="T20" s="65"/>
      <c r="U20" s="65"/>
      <c r="V20" s="65"/>
      <c r="W20" s="65"/>
      <c r="X20" s="65"/>
      <c r="Y20" s="65"/>
    </row>
    <row r="21" spans="2:28" x14ac:dyDescent="0.2">
      <c r="B21" s="134"/>
      <c r="C21" s="134"/>
      <c r="D21" s="80"/>
      <c r="E21" s="80"/>
      <c r="F21" s="80"/>
      <c r="G21" s="80"/>
      <c r="H21" s="80"/>
      <c r="I21" s="80"/>
      <c r="J21" s="80"/>
      <c r="K21" s="80"/>
      <c r="L21" s="80"/>
      <c r="M21" s="80"/>
      <c r="N21" s="80"/>
      <c r="O21" s="80"/>
      <c r="P21" s="80"/>
      <c r="Q21" s="80"/>
      <c r="R21" s="80"/>
      <c r="S21" s="80"/>
      <c r="T21" s="80"/>
    </row>
    <row r="22" spans="2:28" x14ac:dyDescent="0.2">
      <c r="B22" s="232"/>
      <c r="C22" s="232"/>
      <c r="D22" s="232"/>
      <c r="E22" s="232"/>
      <c r="F22" s="232"/>
      <c r="G22" s="232"/>
      <c r="H22" s="232"/>
      <c r="I22" s="232"/>
      <c r="J22" s="232"/>
      <c r="K22" s="232"/>
      <c r="L22" s="232"/>
      <c r="M22" s="232"/>
      <c r="N22" s="232"/>
      <c r="O22" s="326"/>
      <c r="P22" s="326"/>
      <c r="Q22" s="326"/>
      <c r="R22" s="326"/>
      <c r="S22" s="326"/>
      <c r="T22" s="326"/>
      <c r="X22" s="132"/>
      <c r="Y22" s="132"/>
    </row>
    <row r="23" spans="2:28" x14ac:dyDescent="0.2">
      <c r="B23" s="232"/>
      <c r="C23" s="327"/>
      <c r="D23" s="327"/>
      <c r="E23" s="327"/>
      <c r="F23" s="327"/>
      <c r="G23" s="327"/>
      <c r="H23" s="327"/>
      <c r="I23" s="327"/>
      <c r="J23" s="327"/>
      <c r="K23" s="327"/>
      <c r="L23" s="327"/>
      <c r="M23" s="327"/>
      <c r="N23" s="327"/>
      <c r="O23" s="328"/>
      <c r="P23" s="328"/>
      <c r="Q23" s="328"/>
      <c r="R23" s="327"/>
      <c r="S23" s="329"/>
      <c r="T23" s="330"/>
    </row>
    <row r="24" spans="2:28" x14ac:dyDescent="0.2">
      <c r="B24" s="80"/>
      <c r="C24" s="80"/>
      <c r="D24" s="80"/>
      <c r="E24" s="80"/>
      <c r="F24" s="80"/>
      <c r="G24" s="80"/>
      <c r="H24" s="80"/>
      <c r="I24" s="80"/>
      <c r="J24" s="80"/>
      <c r="K24" s="80"/>
      <c r="L24" s="80"/>
      <c r="M24" s="80"/>
      <c r="N24" s="80"/>
      <c r="O24" s="80"/>
      <c r="P24" s="80"/>
      <c r="Q24" s="80"/>
      <c r="R24" s="80"/>
      <c r="S24" s="80"/>
      <c r="T24" s="80"/>
    </row>
    <row r="25" spans="2:28" x14ac:dyDescent="0.2">
      <c r="B25" s="80"/>
      <c r="C25" s="80"/>
      <c r="D25" s="80"/>
      <c r="E25" s="80"/>
      <c r="F25" s="80"/>
      <c r="G25" s="80"/>
      <c r="H25" s="80"/>
      <c r="I25" s="80"/>
      <c r="J25" s="80"/>
      <c r="K25" s="80"/>
      <c r="L25" s="80"/>
      <c r="M25" s="80"/>
      <c r="N25" s="80"/>
      <c r="O25" s="80"/>
      <c r="P25" s="80"/>
      <c r="Q25" s="80"/>
      <c r="R25" s="80"/>
      <c r="S25" s="80"/>
      <c r="T25" s="80"/>
    </row>
    <row r="26" spans="2:28" x14ac:dyDescent="0.2">
      <c r="B26" s="331"/>
      <c r="C26" s="134"/>
      <c r="D26" s="134"/>
      <c r="E26" s="134"/>
      <c r="F26" s="134"/>
      <c r="G26" s="134"/>
      <c r="H26" s="134"/>
      <c r="I26" s="187"/>
      <c r="J26" s="187"/>
      <c r="K26" s="187"/>
      <c r="L26" s="187"/>
      <c r="M26" s="187"/>
      <c r="N26" s="187"/>
      <c r="O26" s="187"/>
      <c r="P26" s="187"/>
      <c r="Q26" s="187"/>
      <c r="R26" s="187"/>
      <c r="S26" s="187"/>
      <c r="T26" s="187"/>
    </row>
    <row r="27" spans="2:28" x14ac:dyDescent="0.2">
      <c r="B27" s="332"/>
      <c r="C27" s="134"/>
      <c r="D27" s="232"/>
      <c r="E27" s="232"/>
      <c r="F27" s="232"/>
      <c r="G27" s="232"/>
      <c r="H27" s="232"/>
      <c r="I27" s="232"/>
      <c r="J27" s="232"/>
      <c r="K27" s="232"/>
      <c r="L27" s="232"/>
      <c r="M27" s="232"/>
      <c r="N27" s="232"/>
      <c r="O27" s="232"/>
      <c r="P27" s="232"/>
      <c r="Q27" s="232"/>
      <c r="R27" s="232"/>
      <c r="S27" s="232"/>
      <c r="T27" s="232"/>
      <c r="X27" s="132"/>
    </row>
    <row r="28" spans="2:28" x14ac:dyDescent="0.2">
      <c r="B28" s="331"/>
      <c r="C28" s="134"/>
      <c r="D28" s="134"/>
      <c r="E28" s="134"/>
      <c r="F28" s="134"/>
      <c r="G28" s="134"/>
      <c r="H28" s="134"/>
      <c r="I28" s="187"/>
      <c r="J28" s="187"/>
      <c r="K28" s="187"/>
      <c r="L28" s="187"/>
      <c r="M28" s="187"/>
      <c r="N28" s="187"/>
      <c r="O28" s="187"/>
      <c r="P28" s="187"/>
      <c r="Q28" s="187"/>
      <c r="R28" s="187"/>
      <c r="S28" s="187"/>
      <c r="T28" s="187"/>
    </row>
    <row r="29" spans="2:28" x14ac:dyDescent="0.2">
      <c r="B29" s="331"/>
      <c r="C29" s="134"/>
      <c r="D29" s="134"/>
      <c r="E29" s="134"/>
      <c r="F29" s="134"/>
      <c r="G29" s="134"/>
      <c r="H29" s="134"/>
      <c r="I29" s="333"/>
      <c r="J29" s="333"/>
      <c r="K29" s="333"/>
      <c r="L29" s="333"/>
      <c r="M29" s="333"/>
      <c r="N29" s="333"/>
      <c r="O29" s="333"/>
      <c r="P29" s="333"/>
      <c r="Q29" s="333"/>
      <c r="R29" s="333"/>
      <c r="S29" s="333"/>
      <c r="T29" s="333"/>
    </row>
    <row r="30" spans="2:28" x14ac:dyDescent="0.2">
      <c r="B30" s="134"/>
      <c r="C30" s="134"/>
      <c r="D30" s="80"/>
      <c r="E30" s="80"/>
      <c r="F30" s="80"/>
      <c r="G30" s="80"/>
      <c r="H30" s="80"/>
      <c r="I30" s="80"/>
      <c r="J30" s="80"/>
      <c r="K30" s="80"/>
      <c r="L30" s="80"/>
      <c r="M30" s="80"/>
      <c r="N30" s="80"/>
      <c r="O30" s="80"/>
      <c r="P30" s="80"/>
      <c r="Q30" s="80"/>
      <c r="R30" s="80"/>
      <c r="S30" s="80"/>
      <c r="T30" s="80"/>
    </row>
    <row r="31" spans="2:28" x14ac:dyDescent="0.2">
      <c r="B31" s="134"/>
      <c r="C31" s="134"/>
      <c r="D31" s="80"/>
      <c r="E31" s="80"/>
      <c r="F31" s="80"/>
      <c r="G31" s="80"/>
      <c r="H31" s="80"/>
      <c r="I31" s="80"/>
      <c r="J31" s="80"/>
      <c r="K31" s="80"/>
      <c r="L31" s="80"/>
      <c r="M31" s="80"/>
      <c r="N31" s="80"/>
      <c r="O31" s="80"/>
      <c r="P31" s="80"/>
      <c r="Q31" s="80"/>
      <c r="R31" s="80"/>
      <c r="S31" s="80"/>
      <c r="T31" s="80"/>
    </row>
    <row r="32" spans="2:28" x14ac:dyDescent="0.2">
      <c r="B32" s="134"/>
      <c r="C32" s="134"/>
      <c r="D32" s="80"/>
      <c r="E32" s="80"/>
      <c r="F32" s="80"/>
      <c r="G32" s="80"/>
      <c r="H32" s="80"/>
      <c r="I32" s="80"/>
      <c r="J32" s="80"/>
      <c r="K32" s="80"/>
      <c r="L32" s="80"/>
      <c r="M32" s="80"/>
      <c r="N32" s="80"/>
      <c r="O32" s="80"/>
      <c r="P32" s="80"/>
      <c r="Q32" s="80"/>
      <c r="R32" s="80"/>
      <c r="S32" s="80"/>
      <c r="T32" s="80"/>
    </row>
    <row r="33" spans="2:20" x14ac:dyDescent="0.2">
      <c r="B33" s="134"/>
      <c r="C33" s="134"/>
      <c r="D33" s="80"/>
      <c r="E33" s="80"/>
      <c r="F33" s="80"/>
      <c r="G33" s="80"/>
      <c r="H33" s="80"/>
      <c r="I33" s="80"/>
      <c r="J33" s="80"/>
      <c r="K33" s="80"/>
      <c r="L33" s="80"/>
      <c r="M33" s="80"/>
      <c r="N33" s="80"/>
      <c r="O33" s="80"/>
      <c r="P33" s="80"/>
      <c r="Q33" s="80"/>
      <c r="R33" s="80"/>
      <c r="S33" s="80"/>
      <c r="T33" s="80"/>
    </row>
    <row r="34" spans="2:20" x14ac:dyDescent="0.2">
      <c r="B34" s="134"/>
      <c r="C34" s="134"/>
      <c r="D34" s="80"/>
      <c r="E34" s="80"/>
      <c r="F34" s="80"/>
      <c r="G34" s="80"/>
      <c r="H34" s="80"/>
      <c r="I34" s="80"/>
      <c r="J34" s="80"/>
      <c r="K34" s="80"/>
      <c r="L34" s="80"/>
      <c r="M34" s="80"/>
      <c r="N34" s="80"/>
      <c r="O34" s="80"/>
      <c r="P34" s="80"/>
      <c r="Q34" s="80"/>
      <c r="R34" s="80"/>
      <c r="S34" s="80"/>
      <c r="T34" s="80"/>
    </row>
    <row r="35" spans="2:20" x14ac:dyDescent="0.2">
      <c r="B35" s="65"/>
      <c r="D35"/>
      <c r="E35"/>
      <c r="F35"/>
      <c r="G35"/>
      <c r="H35"/>
      <c r="I35"/>
      <c r="J35"/>
      <c r="K35"/>
      <c r="L35"/>
      <c r="M35"/>
      <c r="N35"/>
      <c r="O35"/>
      <c r="P35"/>
      <c r="Q35"/>
      <c r="R35"/>
    </row>
    <row r="36" spans="2:20" x14ac:dyDescent="0.2">
      <c r="B36" s="65"/>
      <c r="D36"/>
      <c r="E36"/>
      <c r="F36"/>
      <c r="G36"/>
      <c r="H36"/>
      <c r="I36"/>
      <c r="J36"/>
      <c r="K36"/>
      <c r="L36"/>
      <c r="M36"/>
      <c r="N36"/>
      <c r="O36"/>
      <c r="P36"/>
      <c r="Q36"/>
      <c r="R36"/>
    </row>
    <row r="37" spans="2:20" x14ac:dyDescent="0.2">
      <c r="B37" s="65"/>
      <c r="D37"/>
      <c r="E37"/>
      <c r="F37"/>
      <c r="G37"/>
      <c r="H37"/>
      <c r="I37"/>
      <c r="J37"/>
      <c r="K37"/>
      <c r="L37"/>
      <c r="M37"/>
      <c r="N37"/>
      <c r="O37"/>
      <c r="P37"/>
      <c r="Q37"/>
      <c r="R37"/>
    </row>
    <row r="38" spans="2:20" x14ac:dyDescent="0.2">
      <c r="B38" s="65"/>
      <c r="D38"/>
      <c r="E38"/>
      <c r="F38"/>
      <c r="G38"/>
      <c r="H38"/>
      <c r="I38"/>
      <c r="J38"/>
      <c r="K38"/>
      <c r="L38"/>
      <c r="M38"/>
      <c r="N38"/>
      <c r="O38"/>
      <c r="P38"/>
      <c r="Q38"/>
      <c r="R38"/>
    </row>
    <row r="39" spans="2:20" x14ac:dyDescent="0.2">
      <c r="B39" s="65"/>
      <c r="D39"/>
      <c r="E39"/>
      <c r="F39"/>
      <c r="G39"/>
      <c r="H39"/>
      <c r="I39"/>
      <c r="J39"/>
      <c r="K39"/>
      <c r="L39"/>
      <c r="M39"/>
      <c r="N39"/>
      <c r="O39"/>
      <c r="P39"/>
      <c r="Q39"/>
      <c r="R39"/>
    </row>
    <row r="40" spans="2:20" x14ac:dyDescent="0.2">
      <c r="B40" s="65"/>
      <c r="D40"/>
      <c r="E40"/>
      <c r="F40"/>
      <c r="G40"/>
      <c r="H40"/>
      <c r="I40"/>
      <c r="J40"/>
      <c r="K40"/>
      <c r="L40"/>
      <c r="M40"/>
      <c r="N40"/>
      <c r="O40"/>
      <c r="P40"/>
      <c r="Q40"/>
      <c r="R40"/>
    </row>
    <row r="41" spans="2:20" x14ac:dyDescent="0.2">
      <c r="B41" s="65"/>
      <c r="D41"/>
      <c r="E41"/>
      <c r="F41"/>
      <c r="G41"/>
      <c r="H41"/>
      <c r="I41"/>
      <c r="J41"/>
      <c r="K41"/>
      <c r="L41"/>
      <c r="M41"/>
      <c r="N41"/>
      <c r="O41"/>
      <c r="P41"/>
      <c r="Q41"/>
      <c r="R41"/>
    </row>
    <row r="42" spans="2:20" x14ac:dyDescent="0.2">
      <c r="B42" s="65"/>
      <c r="D42"/>
      <c r="E42"/>
      <c r="F42"/>
      <c r="G42"/>
      <c r="H42"/>
      <c r="I42"/>
      <c r="J42"/>
      <c r="K42"/>
      <c r="L42"/>
      <c r="M42"/>
      <c r="N42"/>
      <c r="O42"/>
      <c r="P42"/>
      <c r="Q42"/>
      <c r="R42"/>
    </row>
    <row r="43" spans="2:20" x14ac:dyDescent="0.2">
      <c r="B43" s="65"/>
      <c r="D43"/>
      <c r="E43"/>
      <c r="F43"/>
      <c r="G43"/>
      <c r="H43"/>
      <c r="I43"/>
      <c r="J43"/>
      <c r="K43"/>
      <c r="L43"/>
      <c r="M43"/>
      <c r="N43"/>
      <c r="O43"/>
      <c r="P43"/>
      <c r="Q43"/>
      <c r="R43"/>
    </row>
    <row r="44" spans="2:20" x14ac:dyDescent="0.2">
      <c r="B44" s="65"/>
      <c r="D44"/>
      <c r="E44"/>
      <c r="F44"/>
      <c r="G44"/>
      <c r="H44"/>
      <c r="I44"/>
      <c r="J44"/>
      <c r="K44"/>
      <c r="L44"/>
      <c r="M44"/>
      <c r="N44"/>
      <c r="O44"/>
      <c r="P44"/>
      <c r="Q44"/>
      <c r="R44"/>
    </row>
    <row r="62" spans="2:15" x14ac:dyDescent="0.2">
      <c r="B62" s="735" t="s">
        <v>56</v>
      </c>
      <c r="C62" s="29">
        <v>1998</v>
      </c>
      <c r="D62" s="29">
        <v>1999</v>
      </c>
      <c r="E62" s="29">
        <v>2000</v>
      </c>
      <c r="F62" s="29">
        <v>2001</v>
      </c>
      <c r="G62" s="29">
        <v>2002</v>
      </c>
      <c r="H62" s="29">
        <v>2003</v>
      </c>
      <c r="I62" s="29">
        <v>2004</v>
      </c>
      <c r="J62" s="29">
        <v>2005</v>
      </c>
      <c r="K62" s="29">
        <v>2006</v>
      </c>
      <c r="L62" s="29">
        <v>2007</v>
      </c>
      <c r="M62" s="29">
        <v>2008</v>
      </c>
      <c r="N62" s="29">
        <v>2009</v>
      </c>
      <c r="O62" s="29">
        <v>2010</v>
      </c>
    </row>
    <row r="63" spans="2:15" x14ac:dyDescent="0.2">
      <c r="B63" t="s">
        <v>63</v>
      </c>
      <c r="C63" s="65">
        <v>14911</v>
      </c>
      <c r="D63" s="65">
        <v>14836</v>
      </c>
      <c r="E63" s="65">
        <v>14344</v>
      </c>
      <c r="F63" s="65">
        <v>14197</v>
      </c>
      <c r="G63" s="65">
        <v>13691</v>
      </c>
      <c r="H63" s="65">
        <v>13999</v>
      </c>
      <c r="I63" s="65">
        <v>13674</v>
      </c>
      <c r="J63" s="65">
        <v>13668</v>
      </c>
      <c r="K63" s="65">
        <v>13891</v>
      </c>
      <c r="L63" s="65">
        <v>13957</v>
      </c>
      <c r="M63" s="65">
        <v>13541</v>
      </c>
      <c r="N63" s="65">
        <v>13279</v>
      </c>
      <c r="O63" s="65">
        <v>13167</v>
      </c>
    </row>
    <row r="64" spans="2:15" x14ac:dyDescent="0.2">
      <c r="B64" t="s">
        <v>486</v>
      </c>
      <c r="I64" s="65">
        <v>-325</v>
      </c>
      <c r="J64" s="65">
        <v>-6</v>
      </c>
      <c r="K64" s="65">
        <v>223</v>
      </c>
      <c r="L64" s="65">
        <v>66</v>
      </c>
      <c r="M64" s="65">
        <v>-416</v>
      </c>
      <c r="N64" s="65">
        <v>-262</v>
      </c>
      <c r="O64" s="65">
        <v>-112</v>
      </c>
    </row>
    <row r="65" spans="2:15" x14ac:dyDescent="0.2">
      <c r="B65" t="s">
        <v>485</v>
      </c>
      <c r="I65" s="65">
        <v>50</v>
      </c>
      <c r="J65" s="65">
        <v>80</v>
      </c>
      <c r="K65" s="65">
        <v>77</v>
      </c>
      <c r="L65" s="65">
        <v>112</v>
      </c>
      <c r="M65" s="65">
        <v>114</v>
      </c>
      <c r="N65" s="65">
        <v>120</v>
      </c>
      <c r="O65" s="65">
        <v>96</v>
      </c>
    </row>
    <row r="66" spans="2:15" x14ac:dyDescent="0.2">
      <c r="B66" t="s">
        <v>491</v>
      </c>
      <c r="I66" s="65">
        <v>375</v>
      </c>
      <c r="J66" s="65">
        <v>86</v>
      </c>
      <c r="K66" s="65">
        <v>-146</v>
      </c>
      <c r="L66" s="65">
        <v>46</v>
      </c>
      <c r="M66" s="65">
        <v>530</v>
      </c>
      <c r="N66" s="65">
        <v>382</v>
      </c>
      <c r="O66" s="65">
        <v>208</v>
      </c>
    </row>
    <row r="67" spans="2:15" x14ac:dyDescent="0.2">
      <c r="B67" t="s">
        <v>492</v>
      </c>
      <c r="I67" s="738">
        <v>0.13333333333333333</v>
      </c>
      <c r="J67" s="738">
        <v>0.93023255813953487</v>
      </c>
      <c r="K67" s="738">
        <v>-0.5273972602739726</v>
      </c>
      <c r="L67" s="738">
        <v>2.4347826086956523</v>
      </c>
      <c r="M67" s="738">
        <v>0.21509433962264152</v>
      </c>
      <c r="N67" s="738">
        <v>0.31413612565445026</v>
      </c>
      <c r="O67" s="738">
        <v>0.46153846153846156</v>
      </c>
    </row>
    <row r="68" spans="2:15" x14ac:dyDescent="0.2">
      <c r="B68" t="s">
        <v>568</v>
      </c>
      <c r="I68" s="736">
        <v>-325</v>
      </c>
      <c r="J68" s="736">
        <v>-331</v>
      </c>
      <c r="K68" s="736">
        <v>-108</v>
      </c>
      <c r="L68" s="736">
        <v>-42</v>
      </c>
      <c r="M68" s="736">
        <v>-458</v>
      </c>
      <c r="N68" s="736">
        <v>-720</v>
      </c>
      <c r="O68" s="736">
        <v>-832</v>
      </c>
    </row>
    <row r="72" spans="2:15" x14ac:dyDescent="0.2">
      <c r="B72" s="735" t="s">
        <v>56</v>
      </c>
      <c r="C72" s="29">
        <v>2011</v>
      </c>
      <c r="D72" s="29">
        <v>2012</v>
      </c>
      <c r="E72" s="29">
        <v>2013</v>
      </c>
      <c r="F72" s="19">
        <v>2014</v>
      </c>
      <c r="G72" s="19">
        <v>2015</v>
      </c>
      <c r="H72" s="19">
        <v>2016</v>
      </c>
      <c r="I72" s="19">
        <v>2017</v>
      </c>
      <c r="J72" s="19">
        <v>2018</v>
      </c>
      <c r="K72" s="19">
        <v>2019</v>
      </c>
      <c r="L72" s="19">
        <v>2020</v>
      </c>
      <c r="M72" s="19">
        <v>2021</v>
      </c>
      <c r="N72" s="19">
        <v>2022</v>
      </c>
      <c r="O72" s="19">
        <v>2023</v>
      </c>
    </row>
    <row r="73" spans="2:15" x14ac:dyDescent="0.2">
      <c r="B73" t="s">
        <v>63</v>
      </c>
      <c r="C73" s="65">
        <v>12937</v>
      </c>
      <c r="D73" s="65">
        <v>12240</v>
      </c>
      <c r="E73" s="65">
        <v>11677</v>
      </c>
      <c r="F73">
        <v>11219</v>
      </c>
      <c r="G73">
        <v>10910</v>
      </c>
      <c r="H73">
        <v>10682</v>
      </c>
      <c r="I73">
        <v>10618</v>
      </c>
      <c r="J73">
        <v>10339</v>
      </c>
      <c r="K73">
        <v>10159</v>
      </c>
      <c r="L73">
        <v>9534</v>
      </c>
      <c r="M73">
        <v>9696</v>
      </c>
      <c r="N73">
        <v>9618</v>
      </c>
      <c r="O73">
        <v>9437</v>
      </c>
    </row>
    <row r="74" spans="2:15" x14ac:dyDescent="0.2">
      <c r="B74" t="s">
        <v>486</v>
      </c>
      <c r="C74" s="65">
        <v>-230</v>
      </c>
      <c r="D74" s="65">
        <v>-697</v>
      </c>
      <c r="E74" s="65">
        <v>-563</v>
      </c>
      <c r="F74">
        <v>-458</v>
      </c>
      <c r="G74">
        <v>-309</v>
      </c>
      <c r="H74">
        <v>-228</v>
      </c>
      <c r="I74">
        <v>-64</v>
      </c>
      <c r="J74">
        <v>-279</v>
      </c>
      <c r="K74">
        <v>-180</v>
      </c>
      <c r="L74">
        <v>-625</v>
      </c>
      <c r="M74">
        <v>162</v>
      </c>
      <c r="N74">
        <v>-78</v>
      </c>
      <c r="O74">
        <v>-181</v>
      </c>
    </row>
    <row r="75" spans="2:15" x14ac:dyDescent="0.2">
      <c r="B75" t="s">
        <v>485</v>
      </c>
      <c r="C75" s="65">
        <v>110</v>
      </c>
      <c r="D75" s="65">
        <v>113</v>
      </c>
      <c r="E75" s="65">
        <v>79</v>
      </c>
      <c r="F75">
        <v>92</v>
      </c>
      <c r="G75">
        <v>85</v>
      </c>
      <c r="H75">
        <v>111</v>
      </c>
      <c r="I75">
        <v>105</v>
      </c>
      <c r="J75">
        <v>134</v>
      </c>
      <c r="K75">
        <v>85</v>
      </c>
      <c r="L75">
        <v>114</v>
      </c>
      <c r="M75">
        <v>123</v>
      </c>
      <c r="N75">
        <v>111</v>
      </c>
      <c r="O75">
        <v>125</v>
      </c>
    </row>
    <row r="76" spans="2:15" x14ac:dyDescent="0.2">
      <c r="B76" t="s">
        <v>491</v>
      </c>
      <c r="C76" s="65">
        <v>340</v>
      </c>
      <c r="D76" s="65">
        <v>810</v>
      </c>
      <c r="E76" s="65">
        <v>642</v>
      </c>
      <c r="F76">
        <v>550</v>
      </c>
      <c r="G76">
        <v>394</v>
      </c>
      <c r="H76">
        <v>339</v>
      </c>
      <c r="I76">
        <v>169</v>
      </c>
      <c r="J76">
        <v>413</v>
      </c>
      <c r="K76">
        <v>265</v>
      </c>
      <c r="L76">
        <v>739</v>
      </c>
      <c r="M76">
        <v>-39</v>
      </c>
      <c r="N76">
        <v>189</v>
      </c>
      <c r="O76">
        <v>306</v>
      </c>
    </row>
    <row r="77" spans="2:15" x14ac:dyDescent="0.2">
      <c r="B77" t="s">
        <v>492</v>
      </c>
      <c r="C77" s="738">
        <v>0.3235294117647059</v>
      </c>
      <c r="D77" s="738">
        <v>0.13950617283950617</v>
      </c>
      <c r="E77" s="738">
        <v>0.12305295950155763</v>
      </c>
      <c r="F77" s="739">
        <v>0.16727272727272727</v>
      </c>
      <c r="G77" s="739">
        <v>0.21573604060913706</v>
      </c>
      <c r="H77" s="739">
        <v>0.32743362831858408</v>
      </c>
      <c r="I77" s="739">
        <v>0.62130177514792895</v>
      </c>
      <c r="J77" s="739">
        <v>0.32445520581113801</v>
      </c>
      <c r="K77" s="739">
        <v>0.32075471698113206</v>
      </c>
      <c r="L77" s="739">
        <v>0.15426251691474965</v>
      </c>
      <c r="M77" s="739">
        <v>-3.1538461538461537</v>
      </c>
      <c r="N77" s="739">
        <v>0.58730158730158732</v>
      </c>
      <c r="O77" s="739">
        <v>0.40849673202614378</v>
      </c>
    </row>
    <row r="78" spans="2:15" x14ac:dyDescent="0.2">
      <c r="B78" t="s">
        <v>568</v>
      </c>
      <c r="C78" s="736">
        <v>-1062</v>
      </c>
      <c r="D78" s="736">
        <v>-1759</v>
      </c>
      <c r="E78" s="736">
        <v>-2322</v>
      </c>
      <c r="F78" s="737">
        <v>-2780</v>
      </c>
      <c r="G78" s="737">
        <v>-3089</v>
      </c>
      <c r="H78" s="737">
        <v>-3317</v>
      </c>
      <c r="I78" s="737">
        <v>-3381</v>
      </c>
      <c r="J78" s="737">
        <v>-3660</v>
      </c>
      <c r="K78" s="737">
        <v>-3840</v>
      </c>
      <c r="L78" s="737">
        <v>-4465</v>
      </c>
      <c r="M78" s="737">
        <v>-4303</v>
      </c>
      <c r="N78" s="737">
        <v>-4381</v>
      </c>
      <c r="O78" s="737">
        <v>-4562</v>
      </c>
    </row>
  </sheetData>
  <phoneticPr fontId="0" type="noConversion"/>
  <pageMargins left="0.75" right="0.75" top="1" bottom="1" header="0" footer="0"/>
  <pageSetup paperSize="9" scale="6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32"/>
  <sheetViews>
    <sheetView zoomScale="75" workbookViewId="0">
      <selection activeCell="R5" sqref="R5"/>
    </sheetView>
  </sheetViews>
  <sheetFormatPr baseColWidth="10" defaultRowHeight="12.75" x14ac:dyDescent="0.2"/>
  <cols>
    <col min="1" max="1" width="4.7109375" customWidth="1"/>
    <col min="2" max="2" width="27.42578125" customWidth="1"/>
    <col min="3" max="3" width="9.28515625" customWidth="1"/>
    <col min="4" max="4" width="8" customWidth="1"/>
    <col min="5" max="11" width="7.5703125" bestFit="1" customWidth="1"/>
    <col min="12" max="12" width="7.5703125" style="65" bestFit="1" customWidth="1"/>
    <col min="13" max="13" width="8.42578125" customWidth="1"/>
    <col min="14" max="14" width="8.28515625" customWidth="1"/>
    <col min="15" max="15" width="7.42578125" customWidth="1"/>
    <col min="16" max="16" width="8" customWidth="1"/>
    <col min="17" max="18" width="7.7109375" customWidth="1"/>
    <col min="19" max="19" width="8.7109375" customWidth="1"/>
    <col min="20" max="22" width="8.5703125" customWidth="1"/>
  </cols>
  <sheetData>
    <row r="2" spans="2:22" ht="18" x14ac:dyDescent="0.25">
      <c r="B2" s="10" t="s">
        <v>650</v>
      </c>
    </row>
    <row r="3" spans="2:22" ht="15.75" x14ac:dyDescent="0.25">
      <c r="B3" s="11" t="s">
        <v>10</v>
      </c>
    </row>
    <row r="6" spans="2:22" x14ac:dyDescent="0.2">
      <c r="B6" s="19" t="s">
        <v>42</v>
      </c>
      <c r="C6" t="s">
        <v>490</v>
      </c>
    </row>
    <row r="7" spans="2:22" x14ac:dyDescent="0.2">
      <c r="B7" s="19"/>
    </row>
    <row r="8" spans="2:22" x14ac:dyDescent="0.2">
      <c r="B8" s="19" t="s">
        <v>43</v>
      </c>
      <c r="C8" s="29" t="s">
        <v>25</v>
      </c>
      <c r="D8" t="s">
        <v>382</v>
      </c>
    </row>
    <row r="9" spans="2:22" x14ac:dyDescent="0.2">
      <c r="B9" s="19"/>
    </row>
    <row r="10" spans="2:22" x14ac:dyDescent="0.2">
      <c r="B10" s="19" t="s">
        <v>44</v>
      </c>
      <c r="C10" t="s">
        <v>64</v>
      </c>
    </row>
    <row r="14" spans="2:22" ht="13.5" thickBot="1" x14ac:dyDescent="0.25"/>
    <row r="15" spans="2:22" ht="13.5" thickBot="1" x14ac:dyDescent="0.25">
      <c r="B15" s="1" t="s">
        <v>392</v>
      </c>
      <c r="C15" s="2">
        <v>2004</v>
      </c>
      <c r="D15" s="2">
        <v>2005</v>
      </c>
      <c r="E15" s="2">
        <v>2006</v>
      </c>
      <c r="F15" s="2">
        <v>2007</v>
      </c>
      <c r="G15" s="2">
        <v>2008</v>
      </c>
      <c r="H15" s="2">
        <v>2009</v>
      </c>
      <c r="I15" s="3">
        <v>2010</v>
      </c>
      <c r="J15" s="3">
        <v>2011</v>
      </c>
      <c r="K15" s="3">
        <v>2012</v>
      </c>
      <c r="L15" s="285">
        <v>2013</v>
      </c>
      <c r="M15" s="3">
        <v>2014</v>
      </c>
      <c r="N15" s="285">
        <v>2015</v>
      </c>
      <c r="O15" s="3">
        <v>2016</v>
      </c>
      <c r="P15" s="405">
        <v>2017</v>
      </c>
      <c r="Q15" s="405">
        <v>2018</v>
      </c>
      <c r="R15" s="405">
        <v>2019</v>
      </c>
      <c r="S15" s="405">
        <v>2020</v>
      </c>
      <c r="T15" s="405">
        <v>2021</v>
      </c>
      <c r="U15" s="405">
        <v>2022</v>
      </c>
      <c r="V15" s="343">
        <v>2023</v>
      </c>
    </row>
    <row r="16" spans="2:22" x14ac:dyDescent="0.2">
      <c r="B16" s="20" t="s">
        <v>388</v>
      </c>
      <c r="C16" s="7">
        <v>12</v>
      </c>
      <c r="D16" s="7">
        <v>12</v>
      </c>
      <c r="E16" s="7">
        <v>12</v>
      </c>
      <c r="F16" s="7">
        <v>12</v>
      </c>
      <c r="G16" s="7">
        <v>12</v>
      </c>
      <c r="H16" s="7">
        <v>12</v>
      </c>
      <c r="I16" s="162">
        <v>12</v>
      </c>
      <c r="J16" s="138">
        <v>12</v>
      </c>
      <c r="K16" s="138">
        <v>12</v>
      </c>
      <c r="L16" s="162">
        <v>12</v>
      </c>
      <c r="M16" s="138">
        <v>12</v>
      </c>
      <c r="N16" s="162">
        <v>12</v>
      </c>
      <c r="O16" s="138">
        <v>12</v>
      </c>
      <c r="P16" s="162">
        <v>12</v>
      </c>
      <c r="Q16" s="162">
        <v>12</v>
      </c>
      <c r="R16" s="162">
        <v>12</v>
      </c>
      <c r="S16" s="162">
        <v>12</v>
      </c>
      <c r="T16" s="162">
        <v>12</v>
      </c>
      <c r="U16" s="162">
        <v>12</v>
      </c>
      <c r="V16" s="240">
        <v>12</v>
      </c>
    </row>
    <row r="17" spans="2:22" x14ac:dyDescent="0.2">
      <c r="B17" s="21" t="s">
        <v>389</v>
      </c>
      <c r="C17" s="4">
        <v>4</v>
      </c>
      <c r="D17" s="4">
        <v>4</v>
      </c>
      <c r="E17" s="4">
        <v>4</v>
      </c>
      <c r="F17" s="4">
        <v>7</v>
      </c>
      <c r="G17" s="4">
        <v>7</v>
      </c>
      <c r="H17" s="4">
        <v>7</v>
      </c>
      <c r="I17" s="140">
        <v>7</v>
      </c>
      <c r="J17" s="216">
        <v>7</v>
      </c>
      <c r="K17" s="216">
        <v>7</v>
      </c>
      <c r="L17" s="140">
        <v>7</v>
      </c>
      <c r="M17" s="216">
        <v>7</v>
      </c>
      <c r="N17" s="140">
        <v>7</v>
      </c>
      <c r="O17" s="216">
        <v>7</v>
      </c>
      <c r="P17" s="140">
        <v>7</v>
      </c>
      <c r="Q17" s="140">
        <v>7</v>
      </c>
      <c r="R17" s="140">
        <v>7</v>
      </c>
      <c r="S17" s="140">
        <v>7</v>
      </c>
      <c r="T17" s="140">
        <v>7</v>
      </c>
      <c r="U17" s="140">
        <v>7</v>
      </c>
      <c r="V17" s="241">
        <v>7</v>
      </c>
    </row>
    <row r="18" spans="2:22" x14ac:dyDescent="0.2">
      <c r="B18" s="21" t="s">
        <v>390</v>
      </c>
      <c r="C18" s="4">
        <v>2</v>
      </c>
      <c r="D18" s="4">
        <v>5</v>
      </c>
      <c r="E18" s="4">
        <v>5</v>
      </c>
      <c r="F18" s="4">
        <v>5</v>
      </c>
      <c r="G18" s="4">
        <v>5</v>
      </c>
      <c r="H18" s="4">
        <v>4</v>
      </c>
      <c r="I18" s="140">
        <v>4</v>
      </c>
      <c r="J18" s="216">
        <v>4</v>
      </c>
      <c r="K18" s="216">
        <v>4</v>
      </c>
      <c r="L18" s="140">
        <v>4</v>
      </c>
      <c r="M18" s="216">
        <v>4</v>
      </c>
      <c r="N18" s="140">
        <v>4</v>
      </c>
      <c r="O18" s="216">
        <v>3</v>
      </c>
      <c r="P18" s="140">
        <v>1</v>
      </c>
      <c r="Q18" s="140">
        <v>1</v>
      </c>
      <c r="R18" s="140">
        <v>2</v>
      </c>
      <c r="S18" s="140">
        <v>4</v>
      </c>
      <c r="T18" s="140">
        <v>4</v>
      </c>
      <c r="U18" s="140">
        <v>4</v>
      </c>
      <c r="V18" s="241">
        <v>4</v>
      </c>
    </row>
    <row r="19" spans="2:22" x14ac:dyDescent="0.2">
      <c r="B19" s="21" t="s">
        <v>391</v>
      </c>
      <c r="C19" s="4">
        <v>0</v>
      </c>
      <c r="D19" s="4">
        <v>0</v>
      </c>
      <c r="E19" s="4">
        <v>0</v>
      </c>
      <c r="F19" s="4">
        <v>0</v>
      </c>
      <c r="G19" s="4">
        <v>1</v>
      </c>
      <c r="H19" s="4">
        <v>1</v>
      </c>
      <c r="I19" s="140">
        <v>1</v>
      </c>
      <c r="J19" s="216">
        <v>1</v>
      </c>
      <c r="K19" s="216">
        <v>1</v>
      </c>
      <c r="L19" s="140">
        <v>1</v>
      </c>
      <c r="M19" s="216">
        <v>0</v>
      </c>
      <c r="N19" s="140">
        <v>0</v>
      </c>
      <c r="O19" s="351">
        <v>0</v>
      </c>
      <c r="P19" s="140">
        <v>0</v>
      </c>
      <c r="Q19" s="140">
        <v>0</v>
      </c>
      <c r="R19" s="140">
        <v>0</v>
      </c>
      <c r="S19" s="140">
        <v>0</v>
      </c>
      <c r="T19" s="140">
        <v>0</v>
      </c>
      <c r="U19" s="140">
        <v>0</v>
      </c>
      <c r="V19" s="241">
        <v>0</v>
      </c>
    </row>
    <row r="20" spans="2:22" ht="13.5" thickBot="1" x14ac:dyDescent="0.25">
      <c r="B20" s="21" t="s">
        <v>522</v>
      </c>
      <c r="C20" s="4"/>
      <c r="D20" s="4"/>
      <c r="E20" s="4"/>
      <c r="F20" s="4"/>
      <c r="G20" s="4"/>
      <c r="H20" s="4"/>
      <c r="I20" s="140"/>
      <c r="J20" s="216"/>
      <c r="K20" s="216"/>
      <c r="L20" s="184"/>
      <c r="M20" s="293"/>
      <c r="N20" s="184"/>
      <c r="O20" s="293"/>
      <c r="P20" s="140">
        <v>2</v>
      </c>
      <c r="Q20" s="140">
        <v>2</v>
      </c>
      <c r="R20" s="140">
        <v>1</v>
      </c>
      <c r="S20" s="140">
        <v>0</v>
      </c>
      <c r="T20" s="140">
        <v>0</v>
      </c>
      <c r="U20" s="140">
        <v>0</v>
      </c>
      <c r="V20" s="241">
        <v>1</v>
      </c>
    </row>
    <row r="21" spans="2:22" ht="13.5" thickBot="1" x14ac:dyDescent="0.25">
      <c r="B21" s="102" t="s">
        <v>375</v>
      </c>
      <c r="C21" s="156">
        <f t="shared" ref="C21:K21" si="0">SUM(C16:C19)</f>
        <v>18</v>
      </c>
      <c r="D21" s="156">
        <f t="shared" si="0"/>
        <v>21</v>
      </c>
      <c r="E21" s="156">
        <f t="shared" si="0"/>
        <v>21</v>
      </c>
      <c r="F21" s="156">
        <f t="shared" si="0"/>
        <v>24</v>
      </c>
      <c r="G21" s="156">
        <f t="shared" si="0"/>
        <v>25</v>
      </c>
      <c r="H21" s="156">
        <f t="shared" si="0"/>
        <v>24</v>
      </c>
      <c r="I21" s="185">
        <f t="shared" si="0"/>
        <v>24</v>
      </c>
      <c r="J21" s="217">
        <f t="shared" si="0"/>
        <v>24</v>
      </c>
      <c r="K21" s="217">
        <f t="shared" si="0"/>
        <v>24</v>
      </c>
      <c r="L21" s="217">
        <f>SUM(L16:L19)</f>
        <v>24</v>
      </c>
      <c r="M21" s="217">
        <f>SUM(M16:M19)</f>
        <v>23</v>
      </c>
      <c r="N21" s="217">
        <f>SUM(N16:N19)</f>
        <v>23</v>
      </c>
      <c r="O21" s="217">
        <f>SUM(O16:O19)</f>
        <v>22</v>
      </c>
      <c r="P21" s="185">
        <v>22</v>
      </c>
      <c r="Q21" s="185">
        <v>22</v>
      </c>
      <c r="R21" s="185">
        <f>SUM(R16:R20)</f>
        <v>22</v>
      </c>
      <c r="S21" s="185">
        <f>SUM(S16:S20)</f>
        <v>23</v>
      </c>
      <c r="T21" s="185">
        <v>23</v>
      </c>
      <c r="U21" s="185">
        <v>23</v>
      </c>
      <c r="V21" s="352">
        <v>24</v>
      </c>
    </row>
    <row r="22" spans="2:22" x14ac:dyDescent="0.2">
      <c r="B22" s="107"/>
      <c r="C22" s="134"/>
      <c r="D22" s="134"/>
      <c r="E22" s="134"/>
      <c r="F22" s="134"/>
      <c r="G22" s="134"/>
      <c r="H22" s="134"/>
      <c r="I22" s="134"/>
      <c r="J22" s="134"/>
      <c r="K22" s="134"/>
      <c r="M22" s="134"/>
      <c r="N22" s="65"/>
      <c r="O22" s="134"/>
    </row>
    <row r="23" spans="2:22" x14ac:dyDescent="0.2">
      <c r="N23" s="65"/>
    </row>
    <row r="24" spans="2:22" x14ac:dyDescent="0.2">
      <c r="N24" s="65"/>
    </row>
    <row r="25" spans="2:22" ht="13.5" thickBot="1" x14ac:dyDescent="0.25">
      <c r="N25" s="65"/>
    </row>
    <row r="26" spans="2:22" ht="13.5" thickBot="1" x14ac:dyDescent="0.25">
      <c r="B26" s="1" t="s">
        <v>487</v>
      </c>
      <c r="C26" s="2">
        <v>2004</v>
      </c>
      <c r="D26" s="2">
        <v>2005</v>
      </c>
      <c r="E26" s="2">
        <v>2006</v>
      </c>
      <c r="F26" s="2">
        <v>2007</v>
      </c>
      <c r="G26" s="2">
        <v>2008</v>
      </c>
      <c r="H26" s="2">
        <v>2009</v>
      </c>
      <c r="I26" s="3">
        <v>2010</v>
      </c>
      <c r="J26" s="3">
        <v>2011</v>
      </c>
      <c r="K26" s="3">
        <v>2012</v>
      </c>
      <c r="L26" s="208">
        <v>2013</v>
      </c>
      <c r="M26" s="3">
        <v>2014</v>
      </c>
      <c r="N26" s="285">
        <v>2015</v>
      </c>
      <c r="O26" s="3">
        <v>2016</v>
      </c>
      <c r="P26" s="176">
        <v>2017</v>
      </c>
      <c r="Q26" s="176">
        <v>2018</v>
      </c>
      <c r="R26" s="176">
        <v>2019</v>
      </c>
      <c r="S26" s="176">
        <v>2020</v>
      </c>
      <c r="T26" s="176">
        <v>2021</v>
      </c>
      <c r="U26" s="176">
        <v>2022</v>
      </c>
      <c r="V26" s="155">
        <v>2023</v>
      </c>
    </row>
    <row r="27" spans="2:22" x14ac:dyDescent="0.2">
      <c r="B27" s="20" t="s">
        <v>388</v>
      </c>
      <c r="C27" s="35">
        <v>98600</v>
      </c>
      <c r="D27" s="35">
        <v>95470</v>
      </c>
      <c r="E27" s="35">
        <v>94127</v>
      </c>
      <c r="F27" s="41">
        <v>86904</v>
      </c>
      <c r="G27" s="35">
        <v>86904</v>
      </c>
      <c r="H27" s="35">
        <v>88624</v>
      </c>
      <c r="I27" s="186">
        <v>88624</v>
      </c>
      <c r="J27" s="218">
        <v>88624</v>
      </c>
      <c r="K27" s="218">
        <v>88624</v>
      </c>
      <c r="L27" s="218">
        <v>88624</v>
      </c>
      <c r="M27" s="218">
        <v>88624</v>
      </c>
      <c r="N27" s="218">
        <v>88624</v>
      </c>
      <c r="O27" s="218">
        <v>88624</v>
      </c>
      <c r="P27" s="41">
        <v>88624</v>
      </c>
      <c r="Q27" s="41">
        <v>88624</v>
      </c>
      <c r="R27" s="41">
        <v>82085</v>
      </c>
      <c r="S27" s="41">
        <v>82085</v>
      </c>
      <c r="T27" s="41">
        <v>82085</v>
      </c>
      <c r="U27" s="41">
        <v>82085</v>
      </c>
      <c r="V27" s="36">
        <v>82085</v>
      </c>
    </row>
    <row r="28" spans="2:22" x14ac:dyDescent="0.2">
      <c r="B28" s="21" t="s">
        <v>389</v>
      </c>
      <c r="C28" s="31">
        <v>5754</v>
      </c>
      <c r="D28" s="31">
        <v>5754</v>
      </c>
      <c r="E28" s="31">
        <v>7097</v>
      </c>
      <c r="F28" s="42">
        <v>18680</v>
      </c>
      <c r="G28" s="31">
        <v>18680</v>
      </c>
      <c r="H28" s="31">
        <v>18680</v>
      </c>
      <c r="I28" s="187">
        <v>18680</v>
      </c>
      <c r="J28" s="219">
        <v>18680</v>
      </c>
      <c r="K28" s="219">
        <v>18680</v>
      </c>
      <c r="L28" s="219">
        <v>18680</v>
      </c>
      <c r="M28" s="219">
        <v>18680</v>
      </c>
      <c r="N28" s="219">
        <v>18680</v>
      </c>
      <c r="O28" s="219">
        <v>18680</v>
      </c>
      <c r="P28" s="42">
        <v>18680</v>
      </c>
      <c r="Q28" s="42">
        <v>18680</v>
      </c>
      <c r="R28" s="42">
        <v>25219</v>
      </c>
      <c r="S28" s="42">
        <v>25219</v>
      </c>
      <c r="T28" s="42">
        <v>25219</v>
      </c>
      <c r="U28" s="42">
        <v>25219</v>
      </c>
      <c r="V28" s="32">
        <v>25219</v>
      </c>
    </row>
    <row r="29" spans="2:22" x14ac:dyDescent="0.2">
      <c r="B29" s="21" t="s">
        <v>390</v>
      </c>
      <c r="C29" s="31">
        <v>5241</v>
      </c>
      <c r="D29" s="31">
        <v>12138</v>
      </c>
      <c r="E29" s="31">
        <v>12138</v>
      </c>
      <c r="F29" s="42">
        <v>12138</v>
      </c>
      <c r="G29" s="31">
        <v>12138</v>
      </c>
      <c r="H29" s="31">
        <v>10418</v>
      </c>
      <c r="I29" s="187">
        <v>10418</v>
      </c>
      <c r="J29" s="219">
        <v>10418</v>
      </c>
      <c r="K29" s="219">
        <v>10418</v>
      </c>
      <c r="L29" s="219">
        <v>10418</v>
      </c>
      <c r="M29" s="219">
        <v>10418</v>
      </c>
      <c r="N29" s="219">
        <v>10418</v>
      </c>
      <c r="O29" s="219">
        <v>6891</v>
      </c>
      <c r="P29" s="42">
        <v>3400</v>
      </c>
      <c r="Q29" s="42">
        <v>3400</v>
      </c>
      <c r="R29" s="42">
        <v>6002</v>
      </c>
      <c r="S29" s="42">
        <v>9431</v>
      </c>
      <c r="T29" s="42">
        <v>9431</v>
      </c>
      <c r="U29" s="42">
        <v>9431</v>
      </c>
      <c r="V29" s="32">
        <v>6002</v>
      </c>
    </row>
    <row r="30" spans="2:22" x14ac:dyDescent="0.2">
      <c r="B30" s="21" t="s">
        <v>391</v>
      </c>
      <c r="C30" s="31">
        <v>0</v>
      </c>
      <c r="D30" s="31">
        <v>0</v>
      </c>
      <c r="E30" s="31">
        <v>0</v>
      </c>
      <c r="F30" s="42">
        <v>0</v>
      </c>
      <c r="G30" s="31">
        <v>1301</v>
      </c>
      <c r="H30" s="31">
        <v>1301</v>
      </c>
      <c r="I30" s="187">
        <v>1301</v>
      </c>
      <c r="J30" s="219">
        <v>1301</v>
      </c>
      <c r="K30" s="219">
        <v>1301</v>
      </c>
      <c r="L30" s="219">
        <v>1301</v>
      </c>
      <c r="M30" s="219">
        <v>0</v>
      </c>
      <c r="N30" s="219">
        <v>0</v>
      </c>
      <c r="O30" s="219">
        <v>0</v>
      </c>
      <c r="P30" s="140">
        <v>0</v>
      </c>
      <c r="Q30" s="140">
        <v>0</v>
      </c>
      <c r="R30" s="140">
        <v>0</v>
      </c>
      <c r="S30" s="140">
        <v>0</v>
      </c>
      <c r="T30" s="140">
        <v>0</v>
      </c>
      <c r="U30" s="140">
        <v>0</v>
      </c>
      <c r="V30" s="241">
        <v>0</v>
      </c>
    </row>
    <row r="31" spans="2:22" ht="13.5" thickBot="1" x14ac:dyDescent="0.25">
      <c r="B31" s="22" t="s">
        <v>522</v>
      </c>
      <c r="C31" s="6"/>
      <c r="D31" s="6"/>
      <c r="E31" s="6"/>
      <c r="F31" s="6"/>
      <c r="G31" s="6"/>
      <c r="H31" s="6"/>
      <c r="I31" s="184"/>
      <c r="J31" s="293"/>
      <c r="K31" s="293"/>
      <c r="L31" s="184"/>
      <c r="M31" s="293"/>
      <c r="N31" s="184"/>
      <c r="O31" s="293"/>
      <c r="P31" s="157">
        <v>5241</v>
      </c>
      <c r="Q31" s="157">
        <v>5241</v>
      </c>
      <c r="R31" s="157">
        <v>2639</v>
      </c>
      <c r="S31" s="157">
        <v>0</v>
      </c>
      <c r="T31" s="157">
        <v>0</v>
      </c>
      <c r="U31" s="157">
        <v>0</v>
      </c>
      <c r="V31" s="250">
        <v>2639</v>
      </c>
    </row>
    <row r="32" spans="2:22" ht="13.5" thickBot="1" x14ac:dyDescent="0.25">
      <c r="B32" s="102" t="s">
        <v>375</v>
      </c>
      <c r="C32" s="46">
        <f t="shared" ref="C32:K32" si="1">SUM(C27:C30)</f>
        <v>109595</v>
      </c>
      <c r="D32" s="46">
        <f t="shared" si="1"/>
        <v>113362</v>
      </c>
      <c r="E32" s="46">
        <f t="shared" si="1"/>
        <v>113362</v>
      </c>
      <c r="F32" s="46">
        <f t="shared" si="1"/>
        <v>117722</v>
      </c>
      <c r="G32" s="46">
        <f t="shared" si="1"/>
        <v>119023</v>
      </c>
      <c r="H32" s="46">
        <f t="shared" si="1"/>
        <v>119023</v>
      </c>
      <c r="I32" s="145">
        <f t="shared" si="1"/>
        <v>119023</v>
      </c>
      <c r="J32" s="220">
        <f t="shared" si="1"/>
        <v>119023</v>
      </c>
      <c r="K32" s="220">
        <f t="shared" si="1"/>
        <v>119023</v>
      </c>
      <c r="L32" s="220">
        <f>SUM(L27:L30)</f>
        <v>119023</v>
      </c>
      <c r="M32" s="220">
        <f>SUM(M27:M30)</f>
        <v>117722</v>
      </c>
      <c r="N32" s="220">
        <f>SUM(N27:N30)</f>
        <v>117722</v>
      </c>
      <c r="O32" s="220">
        <f>SUM(O27:O30)</f>
        <v>114195</v>
      </c>
      <c r="P32" s="145">
        <f>SUM(P27:P31)</f>
        <v>115945</v>
      </c>
      <c r="Q32" s="145">
        <f>SUM(Q27:Q31)</f>
        <v>115945</v>
      </c>
      <c r="R32" s="145">
        <f>SUM(R27:R31)</f>
        <v>115945</v>
      </c>
      <c r="S32" s="145">
        <f>SUM(S27:S31)</f>
        <v>116735</v>
      </c>
      <c r="T32" s="145">
        <f>SUM(T27:T31)</f>
        <v>116735</v>
      </c>
      <c r="U32" s="145">
        <v>116735</v>
      </c>
      <c r="V32" s="552">
        <v>116735</v>
      </c>
    </row>
  </sheetData>
  <phoneticPr fontId="0" type="noConversion"/>
  <pageMargins left="0.74803149606299213" right="0.74803149606299213" top="0.98425196850393704" bottom="0.98425196850393704" header="0" footer="0"/>
  <pageSetup paperSize="9" scale="65"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8"/>
  <sheetViews>
    <sheetView zoomScale="60" zoomScaleNormal="60" workbookViewId="0">
      <selection activeCell="R5" sqref="R5"/>
    </sheetView>
  </sheetViews>
  <sheetFormatPr baseColWidth="10" defaultRowHeight="12.75" x14ac:dyDescent="0.2"/>
  <cols>
    <col min="1" max="1" width="11.7109375" customWidth="1"/>
    <col min="2" max="22" width="10.42578125" customWidth="1"/>
    <col min="25" max="25" width="10.42578125" customWidth="1"/>
    <col min="27" max="27" width="9.7109375" customWidth="1"/>
    <col min="28" max="28" width="11.140625" customWidth="1"/>
  </cols>
  <sheetData>
    <row r="2" spans="2:28" ht="18" x14ac:dyDescent="0.25">
      <c r="B2" s="10" t="s">
        <v>650</v>
      </c>
    </row>
    <row r="3" spans="2:28" ht="15.75" x14ac:dyDescent="0.25">
      <c r="B3" s="11" t="s">
        <v>10</v>
      </c>
    </row>
    <row r="6" spans="2:28" x14ac:dyDescent="0.2">
      <c r="B6" s="19" t="s">
        <v>42</v>
      </c>
      <c r="C6" t="s">
        <v>490</v>
      </c>
    </row>
    <row r="7" spans="2:28" x14ac:dyDescent="0.2">
      <c r="B7" s="19"/>
    </row>
    <row r="8" spans="2:28" x14ac:dyDescent="0.2">
      <c r="B8" s="19" t="s">
        <v>43</v>
      </c>
      <c r="C8" s="29" t="s">
        <v>26</v>
      </c>
      <c r="D8" t="s">
        <v>65</v>
      </c>
    </row>
    <row r="9" spans="2:28" x14ac:dyDescent="0.2">
      <c r="B9" s="19"/>
    </row>
    <row r="10" spans="2:28" x14ac:dyDescent="0.2">
      <c r="B10" s="19" t="s">
        <v>44</v>
      </c>
      <c r="C10" t="s">
        <v>64</v>
      </c>
    </row>
    <row r="12" spans="2:28" ht="13.5" thickBot="1" x14ac:dyDescent="0.25"/>
    <row r="13" spans="2:28" ht="13.5" thickBot="1" x14ac:dyDescent="0.25">
      <c r="B13" s="1" t="s">
        <v>56</v>
      </c>
      <c r="C13" s="2">
        <v>1998</v>
      </c>
      <c r="D13" s="2">
        <v>1999</v>
      </c>
      <c r="E13" s="2">
        <v>2000</v>
      </c>
      <c r="F13" s="2">
        <v>2001</v>
      </c>
      <c r="G13" s="2">
        <v>2002</v>
      </c>
      <c r="H13" s="2">
        <v>2003</v>
      </c>
      <c r="I13" s="2">
        <v>2004</v>
      </c>
      <c r="J13" s="2">
        <v>2005</v>
      </c>
      <c r="K13" s="2">
        <v>2006</v>
      </c>
      <c r="L13" s="2">
        <v>2007</v>
      </c>
      <c r="M13" s="3">
        <v>2008</v>
      </c>
      <c r="N13" s="3">
        <v>2009</v>
      </c>
      <c r="O13" s="176">
        <v>2010</v>
      </c>
      <c r="P13" s="176">
        <v>2011</v>
      </c>
      <c r="Q13" s="176">
        <v>2012</v>
      </c>
      <c r="R13" s="176">
        <v>2013</v>
      </c>
      <c r="S13" s="176">
        <v>2014</v>
      </c>
      <c r="T13" s="176">
        <v>2015</v>
      </c>
      <c r="U13" s="176">
        <v>2016</v>
      </c>
      <c r="V13" s="176">
        <v>2017</v>
      </c>
      <c r="W13" s="176">
        <v>2018</v>
      </c>
      <c r="X13" s="176">
        <v>2019</v>
      </c>
      <c r="Y13" s="176">
        <v>2020</v>
      </c>
      <c r="Z13" s="176">
        <v>2021</v>
      </c>
      <c r="AA13" s="176">
        <v>2022</v>
      </c>
      <c r="AB13" s="155">
        <v>2023</v>
      </c>
    </row>
    <row r="14" spans="2:28" ht="13.5" thickBot="1" x14ac:dyDescent="0.25">
      <c r="B14" s="8" t="s">
        <v>65</v>
      </c>
      <c r="C14" s="39">
        <v>13474</v>
      </c>
      <c r="D14" s="39">
        <v>13568</v>
      </c>
      <c r="E14" s="39">
        <v>13579</v>
      </c>
      <c r="F14" s="39">
        <v>13316</v>
      </c>
      <c r="G14" s="39">
        <v>11804</v>
      </c>
      <c r="H14" s="39">
        <v>12162</v>
      </c>
      <c r="I14" s="39">
        <v>11535</v>
      </c>
      <c r="J14" s="39">
        <v>11102</v>
      </c>
      <c r="K14" s="39">
        <v>10711</v>
      </c>
      <c r="L14" s="39">
        <v>11083</v>
      </c>
      <c r="M14" s="40">
        <v>11518</v>
      </c>
      <c r="N14" s="40">
        <v>12040</v>
      </c>
      <c r="O14" s="183">
        <v>10336</v>
      </c>
      <c r="P14" s="183">
        <v>9899</v>
      </c>
      <c r="Q14" s="183">
        <v>9273</v>
      </c>
      <c r="R14" s="40">
        <v>9372</v>
      </c>
      <c r="S14" s="310">
        <v>9050</v>
      </c>
      <c r="T14" s="334">
        <v>8657</v>
      </c>
      <c r="U14" s="310">
        <v>8021</v>
      </c>
      <c r="V14" s="318">
        <v>7361</v>
      </c>
      <c r="W14" s="183">
        <v>7379</v>
      </c>
      <c r="X14" s="183">
        <v>7339</v>
      </c>
      <c r="Y14" s="183">
        <v>7853</v>
      </c>
      <c r="Z14" s="40">
        <v>7396</v>
      </c>
      <c r="AA14" s="40">
        <f>4676+494+793+554+346+376</f>
        <v>7239</v>
      </c>
      <c r="AB14" s="38">
        <v>7426</v>
      </c>
    </row>
    <row r="15" spans="2:28" x14ac:dyDescent="0.2">
      <c r="B15" s="232"/>
      <c r="C15" s="327"/>
      <c r="D15" s="327">
        <f>+D14-C14</f>
        <v>94</v>
      </c>
      <c r="E15" s="327">
        <f t="shared" ref="E15:U15" si="0">+E14-D14</f>
        <v>11</v>
      </c>
      <c r="F15" s="327">
        <f t="shared" si="0"/>
        <v>-263</v>
      </c>
      <c r="G15" s="327">
        <f t="shared" si="0"/>
        <v>-1512</v>
      </c>
      <c r="H15" s="327">
        <f t="shared" si="0"/>
        <v>358</v>
      </c>
      <c r="I15" s="327">
        <f t="shared" si="0"/>
        <v>-627</v>
      </c>
      <c r="J15" s="327">
        <f t="shared" si="0"/>
        <v>-433</v>
      </c>
      <c r="K15" s="327">
        <f t="shared" si="0"/>
        <v>-391</v>
      </c>
      <c r="L15" s="327">
        <f t="shared" si="0"/>
        <v>372</v>
      </c>
      <c r="M15" s="327">
        <f t="shared" si="0"/>
        <v>435</v>
      </c>
      <c r="N15" s="327">
        <f t="shared" si="0"/>
        <v>522</v>
      </c>
      <c r="O15" s="327">
        <f t="shared" si="0"/>
        <v>-1704</v>
      </c>
      <c r="P15" s="327">
        <f t="shared" si="0"/>
        <v>-437</v>
      </c>
      <c r="Q15" s="327">
        <f t="shared" si="0"/>
        <v>-626</v>
      </c>
      <c r="R15" s="327">
        <f t="shared" si="0"/>
        <v>99</v>
      </c>
      <c r="S15" s="327">
        <f t="shared" si="0"/>
        <v>-322</v>
      </c>
      <c r="T15" s="327">
        <f t="shared" si="0"/>
        <v>-393</v>
      </c>
      <c r="U15" s="327">
        <f t="shared" si="0"/>
        <v>-636</v>
      </c>
      <c r="V15" s="327">
        <f t="shared" ref="V15:AB15" si="1">+V14-U14</f>
        <v>-660</v>
      </c>
      <c r="W15" s="327">
        <f t="shared" si="1"/>
        <v>18</v>
      </c>
      <c r="X15" s="327">
        <f t="shared" si="1"/>
        <v>-40</v>
      </c>
      <c r="Y15" s="327">
        <f t="shared" si="1"/>
        <v>514</v>
      </c>
      <c r="Z15" s="327">
        <f t="shared" si="1"/>
        <v>-457</v>
      </c>
      <c r="AA15" s="327">
        <f t="shared" si="1"/>
        <v>-157</v>
      </c>
      <c r="AB15" s="327">
        <f t="shared" si="1"/>
        <v>187</v>
      </c>
    </row>
    <row r="16" spans="2:28" ht="15" x14ac:dyDescent="0.2">
      <c r="D16" s="372">
        <f>+(D14/C14)-1</f>
        <v>6.9763989906486135E-3</v>
      </c>
      <c r="E16" s="372">
        <f t="shared" ref="E16:AB16" si="2">+(E14/D14)-1</f>
        <v>8.1073113207552616E-4</v>
      </c>
      <c r="F16" s="349">
        <f t="shared" si="2"/>
        <v>-1.9368141983945764E-2</v>
      </c>
      <c r="G16" s="350">
        <f t="shared" si="2"/>
        <v>-0.11354761189546414</v>
      </c>
      <c r="H16" s="372">
        <f t="shared" si="2"/>
        <v>3.032870213486949E-2</v>
      </c>
      <c r="I16" s="349">
        <f t="shared" si="2"/>
        <v>-5.1554020720276261E-2</v>
      </c>
      <c r="J16" s="349">
        <f t="shared" si="2"/>
        <v>-3.753792804508016E-2</v>
      </c>
      <c r="K16" s="349">
        <f t="shared" si="2"/>
        <v>-3.5218879481174525E-2</v>
      </c>
      <c r="L16" s="372">
        <f t="shared" si="2"/>
        <v>3.4730650732891499E-2</v>
      </c>
      <c r="M16" s="372">
        <f t="shared" si="2"/>
        <v>3.9249300730848979E-2</v>
      </c>
      <c r="N16" s="372">
        <f t="shared" si="2"/>
        <v>4.532036811946516E-2</v>
      </c>
      <c r="O16" s="350">
        <f t="shared" si="2"/>
        <v>-0.14152823920265778</v>
      </c>
      <c r="P16" s="349">
        <f t="shared" si="2"/>
        <v>-4.2279411764705843E-2</v>
      </c>
      <c r="Q16" s="349">
        <f t="shared" si="2"/>
        <v>-6.3238710980907165E-2</v>
      </c>
      <c r="R16" s="349">
        <f t="shared" si="2"/>
        <v>1.067615658362997E-2</v>
      </c>
      <c r="S16" s="349">
        <f t="shared" si="2"/>
        <v>-3.435766111822447E-2</v>
      </c>
      <c r="T16" s="349">
        <f t="shared" si="2"/>
        <v>-4.3425414364640869E-2</v>
      </c>
      <c r="U16" s="349">
        <f t="shared" si="2"/>
        <v>-7.3466558854106467E-2</v>
      </c>
      <c r="V16" s="350">
        <f t="shared" si="2"/>
        <v>-8.2284004488218376E-2</v>
      </c>
      <c r="W16" s="372">
        <f t="shared" si="2"/>
        <v>2.4453199293574812E-3</v>
      </c>
      <c r="X16" s="481">
        <f t="shared" si="2"/>
        <v>-5.4207887247594844E-3</v>
      </c>
      <c r="Y16" s="372">
        <f t="shared" si="2"/>
        <v>7.0036789753372464E-2</v>
      </c>
      <c r="Z16" s="481">
        <f t="shared" si="2"/>
        <v>-5.8194320641792974E-2</v>
      </c>
      <c r="AA16" s="481">
        <f t="shared" si="2"/>
        <v>-2.1227690643591091E-2</v>
      </c>
      <c r="AB16" s="372">
        <f t="shared" si="2"/>
        <v>2.5832297278629568E-2</v>
      </c>
    </row>
    <row r="17" spans="5:28" ht="15" x14ac:dyDescent="0.2">
      <c r="E17" s="348">
        <f>+D16+E16</f>
        <v>7.7871301227241396E-3</v>
      </c>
      <c r="F17" s="349">
        <f>+F16+E17</f>
        <v>-1.1581011861221624E-2</v>
      </c>
      <c r="G17" s="349">
        <f t="shared" ref="G17:AA17" si="3">+G16+F17</f>
        <v>-0.12512862375668576</v>
      </c>
      <c r="H17" s="349">
        <f t="shared" si="3"/>
        <v>-9.4799921621816274E-2</v>
      </c>
      <c r="I17" s="349">
        <f t="shared" si="3"/>
        <v>-0.14635394234209254</v>
      </c>
      <c r="J17" s="349">
        <f t="shared" si="3"/>
        <v>-0.1838918703871727</v>
      </c>
      <c r="K17" s="349">
        <f t="shared" si="3"/>
        <v>-0.21911074986834722</v>
      </c>
      <c r="L17" s="349">
        <f t="shared" si="3"/>
        <v>-0.18438009913545572</v>
      </c>
      <c r="M17" s="349">
        <f t="shared" si="3"/>
        <v>-0.14513079840460674</v>
      </c>
      <c r="N17" s="349">
        <f t="shared" si="3"/>
        <v>-9.9810430285141583E-2</v>
      </c>
      <c r="O17" s="349">
        <f t="shared" si="3"/>
        <v>-0.24133866948779936</v>
      </c>
      <c r="P17" s="349">
        <f t="shared" si="3"/>
        <v>-0.28361808125250521</v>
      </c>
      <c r="Q17" s="349">
        <f t="shared" si="3"/>
        <v>-0.34685679223341237</v>
      </c>
      <c r="R17" s="349">
        <f t="shared" si="3"/>
        <v>-0.3361806356497824</v>
      </c>
      <c r="S17" s="349">
        <f t="shared" si="3"/>
        <v>-0.37053829676800687</v>
      </c>
      <c r="T17" s="349">
        <f t="shared" si="3"/>
        <v>-0.41396371113264774</v>
      </c>
      <c r="U17" s="349">
        <f t="shared" si="3"/>
        <v>-0.48743026998675421</v>
      </c>
      <c r="V17" s="349">
        <f t="shared" si="3"/>
        <v>-0.56971427447497258</v>
      </c>
      <c r="W17" s="349">
        <f t="shared" si="3"/>
        <v>-0.5672689545456151</v>
      </c>
      <c r="X17" s="349">
        <f t="shared" si="3"/>
        <v>-0.57268974327037458</v>
      </c>
      <c r="Y17" s="349">
        <f>+Y16+X17</f>
        <v>-0.50265295351700212</v>
      </c>
      <c r="Z17" s="349">
        <f t="shared" si="3"/>
        <v>-0.56084727415879509</v>
      </c>
      <c r="AA17" s="349">
        <f t="shared" si="3"/>
        <v>-0.58207496480238619</v>
      </c>
      <c r="AB17" s="349">
        <f>+AB16+AA17</f>
        <v>-0.55624266752375662</v>
      </c>
    </row>
    <row r="18" spans="5:28" x14ac:dyDescent="0.2">
      <c r="U18" s="247"/>
    </row>
  </sheetData>
  <phoneticPr fontId="0" type="noConversion"/>
  <pageMargins left="0.75" right="0.75" top="1" bottom="1" header="0" footer="0"/>
  <pageSetup paperSize="9" scale="5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25"/>
  <sheetViews>
    <sheetView zoomScale="70" zoomScaleNormal="70" workbookViewId="0">
      <selection activeCell="R5" sqref="R5"/>
    </sheetView>
  </sheetViews>
  <sheetFormatPr baseColWidth="10" defaultRowHeight="12.75" x14ac:dyDescent="0.2"/>
  <cols>
    <col min="1" max="1" width="4.7109375" customWidth="1"/>
    <col min="2" max="2" width="16.42578125" customWidth="1"/>
    <col min="3" max="3" width="9.7109375" customWidth="1"/>
    <col min="4" max="4" width="10.28515625" customWidth="1"/>
    <col min="5" max="5" width="8.7109375" customWidth="1"/>
    <col min="6" max="6" width="8.5703125" customWidth="1"/>
    <col min="7" max="7" width="7.28515625" customWidth="1"/>
    <col min="8" max="8" width="8.5703125" customWidth="1"/>
    <col min="9" max="10" width="8" customWidth="1"/>
    <col min="11" max="11" width="8.5703125" customWidth="1"/>
    <col min="12" max="12" width="10" customWidth="1"/>
    <col min="13" max="13" width="11.28515625" customWidth="1"/>
    <col min="14" max="14" width="10.28515625" customWidth="1"/>
    <col min="15" max="15" width="11.28515625" customWidth="1"/>
    <col min="16" max="16" width="12.28515625" customWidth="1"/>
    <col min="17" max="17" width="10.7109375" customWidth="1"/>
    <col min="18" max="18" width="10.7109375" style="65" customWidth="1"/>
    <col min="19" max="19" width="10.5703125" customWidth="1"/>
    <col min="20" max="20" width="9.5703125" customWidth="1"/>
    <col min="21" max="21" width="9.7109375" customWidth="1"/>
    <col min="22" max="22" width="10.7109375" customWidth="1"/>
    <col min="23" max="24" width="10.28515625" customWidth="1"/>
    <col min="25" max="25" width="9.7109375" customWidth="1"/>
    <col min="26" max="26" width="10.28515625" customWidth="1"/>
    <col min="27" max="27" width="9.7109375" customWidth="1"/>
    <col min="28" max="28" width="11.28515625" customWidth="1"/>
  </cols>
  <sheetData>
    <row r="2" spans="2:28" ht="18" x14ac:dyDescent="0.25">
      <c r="B2" s="10" t="s">
        <v>650</v>
      </c>
    </row>
    <row r="3" spans="2:28" ht="15.75" x14ac:dyDescent="0.25">
      <c r="B3" s="11" t="s">
        <v>10</v>
      </c>
    </row>
    <row r="6" spans="2:28" x14ac:dyDescent="0.2">
      <c r="B6" s="19" t="s">
        <v>42</v>
      </c>
      <c r="C6" t="s">
        <v>490</v>
      </c>
    </row>
    <row r="7" spans="2:28" x14ac:dyDescent="0.2">
      <c r="B7" s="19"/>
      <c r="W7" s="545"/>
    </row>
    <row r="8" spans="2:28" x14ac:dyDescent="0.2">
      <c r="B8" s="19" t="s">
        <v>43</v>
      </c>
      <c r="C8" s="29" t="s">
        <v>27</v>
      </c>
      <c r="D8" t="s">
        <v>66</v>
      </c>
    </row>
    <row r="9" spans="2:28" x14ac:dyDescent="0.2">
      <c r="B9" s="19"/>
    </row>
    <row r="10" spans="2:28" x14ac:dyDescent="0.2">
      <c r="B10" s="19" t="s">
        <v>44</v>
      </c>
      <c r="C10" t="s">
        <v>64</v>
      </c>
    </row>
    <row r="12" spans="2:28" ht="13.5" thickBot="1" x14ac:dyDescent="0.25">
      <c r="B12" s="44" t="s">
        <v>72</v>
      </c>
    </row>
    <row r="13" spans="2:28" ht="13.5" thickBot="1" x14ac:dyDescent="0.25">
      <c r="B13" s="1" t="s">
        <v>67</v>
      </c>
      <c r="C13" s="2">
        <v>1998</v>
      </c>
      <c r="D13" s="2">
        <v>1999</v>
      </c>
      <c r="E13" s="2">
        <v>2000</v>
      </c>
      <c r="F13" s="2">
        <v>2001</v>
      </c>
      <c r="G13" s="2">
        <v>2002</v>
      </c>
      <c r="H13" s="2">
        <v>2003</v>
      </c>
      <c r="I13" s="2">
        <v>2004</v>
      </c>
      <c r="J13" s="2">
        <v>2005</v>
      </c>
      <c r="K13" s="2">
        <v>2006</v>
      </c>
      <c r="L13" s="2">
        <v>2007</v>
      </c>
      <c r="M13" s="2">
        <v>2008</v>
      </c>
      <c r="N13" s="3">
        <v>2009</v>
      </c>
      <c r="O13" s="3">
        <v>2010</v>
      </c>
      <c r="P13" s="3">
        <v>2011</v>
      </c>
      <c r="Q13" s="3">
        <v>2012</v>
      </c>
      <c r="R13" s="285">
        <v>2013</v>
      </c>
      <c r="S13" s="3">
        <v>2014</v>
      </c>
      <c r="T13" s="3">
        <v>2015</v>
      </c>
      <c r="U13" s="3">
        <v>2016</v>
      </c>
      <c r="V13" s="176">
        <v>2017</v>
      </c>
      <c r="W13" s="176">
        <v>2018</v>
      </c>
      <c r="X13" s="176">
        <v>2019</v>
      </c>
      <c r="Y13" s="176">
        <v>2020</v>
      </c>
      <c r="Z13" s="176">
        <v>2021</v>
      </c>
      <c r="AA13" s="176">
        <v>2022</v>
      </c>
      <c r="AB13" s="155">
        <v>2023</v>
      </c>
    </row>
    <row r="14" spans="2:28" x14ac:dyDescent="0.2">
      <c r="B14" s="20" t="s">
        <v>68</v>
      </c>
      <c r="C14" s="35">
        <v>15000</v>
      </c>
      <c r="D14" s="35">
        <v>15000</v>
      </c>
      <c r="E14" s="35">
        <v>29000</v>
      </c>
      <c r="F14" s="35">
        <v>17000</v>
      </c>
      <c r="G14" s="35">
        <v>18325</v>
      </c>
      <c r="H14" s="35">
        <v>12000</v>
      </c>
      <c r="I14" s="41">
        <v>30000</v>
      </c>
      <c r="J14" s="41">
        <v>16780</v>
      </c>
      <c r="K14" s="41">
        <v>4150</v>
      </c>
      <c r="L14" s="41">
        <v>15800</v>
      </c>
      <c r="M14" s="41">
        <v>6598</v>
      </c>
      <c r="N14" s="41">
        <v>8900</v>
      </c>
      <c r="O14" s="41">
        <v>5550</v>
      </c>
      <c r="P14" s="41">
        <v>7550</v>
      </c>
      <c r="Q14" s="41">
        <v>7850</v>
      </c>
      <c r="R14" s="42">
        <v>10650</v>
      </c>
      <c r="S14" s="41">
        <v>9480</v>
      </c>
      <c r="T14" s="41">
        <v>5900</v>
      </c>
      <c r="U14" s="41">
        <v>8800</v>
      </c>
      <c r="V14" s="41">
        <v>6670</v>
      </c>
      <c r="W14" s="41">
        <v>25400</v>
      </c>
      <c r="X14" s="41">
        <v>20500</v>
      </c>
      <c r="Y14" s="41">
        <v>25000</v>
      </c>
      <c r="Z14" s="41">
        <v>21000</v>
      </c>
      <c r="AA14" s="41">
        <v>22458</v>
      </c>
      <c r="AB14" s="36">
        <v>36000</v>
      </c>
    </row>
    <row r="15" spans="2:28" x14ac:dyDescent="0.2">
      <c r="B15" s="21" t="s">
        <v>69</v>
      </c>
      <c r="C15" s="31">
        <v>15000</v>
      </c>
      <c r="D15" s="31">
        <v>20000</v>
      </c>
      <c r="E15" s="31">
        <v>19250</v>
      </c>
      <c r="F15" s="31">
        <v>16750</v>
      </c>
      <c r="G15" s="31">
        <v>14000</v>
      </c>
      <c r="H15" s="31">
        <v>14000</v>
      </c>
      <c r="I15" s="42">
        <v>14000</v>
      </c>
      <c r="J15" s="42">
        <v>14000</v>
      </c>
      <c r="K15" s="42">
        <v>18500</v>
      </c>
      <c r="L15" s="42">
        <v>39000</v>
      </c>
      <c r="M15" s="42">
        <v>39000</v>
      </c>
      <c r="N15" s="42">
        <v>37500</v>
      </c>
      <c r="O15" s="42">
        <v>38000</v>
      </c>
      <c r="P15" s="42">
        <v>39000</v>
      </c>
      <c r="Q15" s="42">
        <v>27000</v>
      </c>
      <c r="R15" s="42">
        <v>37000</v>
      </c>
      <c r="S15" s="42">
        <v>37000</v>
      </c>
      <c r="T15" s="42">
        <v>37000</v>
      </c>
      <c r="U15" s="42">
        <v>35200</v>
      </c>
      <c r="V15" s="42">
        <v>0</v>
      </c>
      <c r="W15" s="42">
        <v>0</v>
      </c>
      <c r="X15" s="42">
        <v>20000</v>
      </c>
      <c r="Y15" s="42">
        <v>25000</v>
      </c>
      <c r="Z15" s="42">
        <v>31000</v>
      </c>
      <c r="AA15" s="42">
        <v>24000</v>
      </c>
      <c r="AB15" s="32">
        <v>25000</v>
      </c>
    </row>
    <row r="16" spans="2:28" x14ac:dyDescent="0.2">
      <c r="B16" s="21" t="s">
        <v>70</v>
      </c>
      <c r="C16" s="37" t="s">
        <v>15</v>
      </c>
      <c r="D16" s="37" t="s">
        <v>15</v>
      </c>
      <c r="E16" s="37" t="s">
        <v>15</v>
      </c>
      <c r="F16" s="37" t="s">
        <v>15</v>
      </c>
      <c r="G16" s="37" t="s">
        <v>15</v>
      </c>
      <c r="H16" s="37" t="s">
        <v>15</v>
      </c>
      <c r="I16" s="37" t="s">
        <v>15</v>
      </c>
      <c r="J16" s="37" t="s">
        <v>15</v>
      </c>
      <c r="K16" s="42">
        <v>4500</v>
      </c>
      <c r="L16" s="42">
        <v>4500</v>
      </c>
      <c r="M16" s="43" t="s">
        <v>15</v>
      </c>
      <c r="N16" s="43" t="s">
        <v>15</v>
      </c>
      <c r="O16" s="43"/>
      <c r="P16" s="43"/>
      <c r="Q16" s="43"/>
      <c r="R16" s="140"/>
      <c r="S16" s="43">
        <v>0</v>
      </c>
      <c r="T16" s="43">
        <v>0</v>
      </c>
      <c r="U16" s="43">
        <v>0</v>
      </c>
      <c r="V16" s="42">
        <v>3000</v>
      </c>
      <c r="W16" s="42">
        <v>0</v>
      </c>
      <c r="X16" s="42">
        <v>0</v>
      </c>
      <c r="Y16" s="42">
        <v>0</v>
      </c>
      <c r="Z16" s="42">
        <v>0</v>
      </c>
      <c r="AA16" s="42">
        <v>0</v>
      </c>
      <c r="AB16" s="32">
        <v>0</v>
      </c>
    </row>
    <row r="17" spans="2:28" ht="13.5" thickBot="1" x14ac:dyDescent="0.25">
      <c r="B17" s="21" t="s">
        <v>71</v>
      </c>
      <c r="C17" s="37"/>
      <c r="D17" s="37"/>
      <c r="E17" s="37"/>
      <c r="F17" s="37"/>
      <c r="G17" s="37"/>
      <c r="H17" s="37"/>
      <c r="I17" s="37"/>
      <c r="J17" s="37"/>
      <c r="K17" s="42"/>
      <c r="L17" s="42"/>
      <c r="M17" s="43"/>
      <c r="N17" s="167"/>
      <c r="O17" s="167"/>
      <c r="P17" s="167"/>
      <c r="Q17" s="167"/>
      <c r="R17" s="184"/>
      <c r="S17" s="167"/>
      <c r="T17" s="167"/>
      <c r="U17" s="353"/>
      <c r="V17" s="42">
        <v>2000</v>
      </c>
      <c r="W17" s="42">
        <v>2000</v>
      </c>
      <c r="X17" s="42">
        <v>0</v>
      </c>
      <c r="Y17" s="42">
        <v>0</v>
      </c>
      <c r="Z17" s="42">
        <v>0</v>
      </c>
      <c r="AA17" s="42">
        <v>0</v>
      </c>
      <c r="AB17" s="32">
        <v>0</v>
      </c>
    </row>
    <row r="18" spans="2:28" ht="13.5" thickBot="1" x14ac:dyDescent="0.25">
      <c r="B18" s="8" t="s">
        <v>52</v>
      </c>
      <c r="C18" s="39">
        <f t="shared" ref="C18:P18" si="0">SUM(C14:C16)</f>
        <v>30000</v>
      </c>
      <c r="D18" s="39">
        <f t="shared" si="0"/>
        <v>35000</v>
      </c>
      <c r="E18" s="39">
        <f t="shared" si="0"/>
        <v>48250</v>
      </c>
      <c r="F18" s="39">
        <f t="shared" si="0"/>
        <v>33750</v>
      </c>
      <c r="G18" s="39">
        <f t="shared" si="0"/>
        <v>32325</v>
      </c>
      <c r="H18" s="39">
        <f t="shared" si="0"/>
        <v>26000</v>
      </c>
      <c r="I18" s="39">
        <f t="shared" si="0"/>
        <v>44000</v>
      </c>
      <c r="J18" s="39">
        <f t="shared" si="0"/>
        <v>30780</v>
      </c>
      <c r="K18" s="39">
        <f t="shared" si="0"/>
        <v>27150</v>
      </c>
      <c r="L18" s="39">
        <f t="shared" si="0"/>
        <v>59300</v>
      </c>
      <c r="M18" s="39">
        <f t="shared" si="0"/>
        <v>45598</v>
      </c>
      <c r="N18" s="40">
        <f t="shared" si="0"/>
        <v>46400</v>
      </c>
      <c r="O18" s="40">
        <f t="shared" si="0"/>
        <v>43550</v>
      </c>
      <c r="P18" s="40">
        <f t="shared" si="0"/>
        <v>46550</v>
      </c>
      <c r="Q18" s="40">
        <f>SUM(Q14:Q16)</f>
        <v>34850</v>
      </c>
      <c r="R18" s="40">
        <f>SUM(R14:R15)</f>
        <v>47650</v>
      </c>
      <c r="S18" s="40">
        <f>SUM(S14:S16)</f>
        <v>46480</v>
      </c>
      <c r="T18" s="40">
        <f>SUM(T14:T16)</f>
        <v>42900</v>
      </c>
      <c r="U18" s="40">
        <f>SUM(U14:U16)</f>
        <v>44000</v>
      </c>
      <c r="V18" s="40">
        <f t="shared" ref="V18:AA18" si="1">SUM(V14:V17)</f>
        <v>11670</v>
      </c>
      <c r="W18" s="40">
        <f t="shared" si="1"/>
        <v>27400</v>
      </c>
      <c r="X18" s="40">
        <f t="shared" si="1"/>
        <v>40500</v>
      </c>
      <c r="Y18" s="40">
        <f t="shared" si="1"/>
        <v>50000</v>
      </c>
      <c r="Z18" s="40">
        <f t="shared" si="1"/>
        <v>52000</v>
      </c>
      <c r="AA18" s="40">
        <f t="shared" si="1"/>
        <v>46458</v>
      </c>
      <c r="AB18" s="38">
        <f>SUM(AB14:AB15)</f>
        <v>61000</v>
      </c>
    </row>
    <row r="19" spans="2:28" x14ac:dyDescent="0.2">
      <c r="V19" s="247"/>
      <c r="W19" s="247"/>
      <c r="X19" s="247"/>
      <c r="Y19" s="247"/>
      <c r="Z19" s="247"/>
      <c r="AA19" s="247"/>
      <c r="AB19" s="247"/>
    </row>
    <row r="20" spans="2:28" ht="13.5" thickBot="1" x14ac:dyDescent="0.25">
      <c r="B20" s="44" t="s">
        <v>523</v>
      </c>
      <c r="V20" s="247"/>
      <c r="W20" s="247"/>
      <c r="X20" s="247"/>
      <c r="Y20" s="247"/>
      <c r="Z20" s="247"/>
      <c r="AA20" s="247"/>
      <c r="AB20" s="247"/>
    </row>
    <row r="21" spans="2:28" ht="13.5" thickBot="1" x14ac:dyDescent="0.25">
      <c r="B21" s="8" t="s">
        <v>67</v>
      </c>
      <c r="C21" s="28">
        <v>1998</v>
      </c>
      <c r="D21" s="28">
        <v>1999</v>
      </c>
      <c r="E21" s="28">
        <v>2000</v>
      </c>
      <c r="F21" s="28">
        <v>2001</v>
      </c>
      <c r="G21" s="28">
        <v>2002</v>
      </c>
      <c r="H21" s="28">
        <v>2003</v>
      </c>
      <c r="I21" s="28">
        <v>2004</v>
      </c>
      <c r="J21" s="28">
        <v>2005</v>
      </c>
      <c r="K21" s="28">
        <v>2006</v>
      </c>
      <c r="L21" s="28">
        <v>2007</v>
      </c>
      <c r="M21" s="28">
        <v>2008</v>
      </c>
      <c r="N21" s="137">
        <v>2009</v>
      </c>
      <c r="O21" s="137">
        <v>2010</v>
      </c>
      <c r="P21" s="137">
        <v>2011</v>
      </c>
      <c r="Q21" s="137">
        <v>2012</v>
      </c>
      <c r="R21" s="208">
        <v>2013</v>
      </c>
      <c r="S21" s="137">
        <v>2014</v>
      </c>
      <c r="T21" s="137">
        <v>2015</v>
      </c>
      <c r="U21" s="137">
        <v>2016</v>
      </c>
      <c r="V21" s="40">
        <v>2017</v>
      </c>
      <c r="W21" s="40">
        <v>2018</v>
      </c>
      <c r="X21" s="583">
        <v>2019</v>
      </c>
      <c r="Y21" s="583">
        <v>2020</v>
      </c>
      <c r="Z21" s="583">
        <v>2021</v>
      </c>
      <c r="AA21" s="583">
        <v>2022</v>
      </c>
      <c r="AB21" s="584">
        <v>2023</v>
      </c>
    </row>
    <row r="22" spans="2:28" x14ac:dyDescent="0.2">
      <c r="B22" s="21" t="s">
        <v>68</v>
      </c>
      <c r="C22" s="31">
        <v>400000</v>
      </c>
      <c r="D22" s="31">
        <v>200000</v>
      </c>
      <c r="E22" s="31">
        <v>180000</v>
      </c>
      <c r="F22" s="31">
        <v>175000</v>
      </c>
      <c r="G22" s="31">
        <v>54000</v>
      </c>
      <c r="H22" s="31">
        <v>479500</v>
      </c>
      <c r="I22" s="42">
        <v>431310</v>
      </c>
      <c r="J22" s="42">
        <v>666180</v>
      </c>
      <c r="K22" s="42">
        <v>720000</v>
      </c>
      <c r="L22" s="42">
        <v>453000</v>
      </c>
      <c r="M22" s="42">
        <v>1317010</v>
      </c>
      <c r="N22" s="42">
        <v>996637</v>
      </c>
      <c r="O22" s="42">
        <v>1039102</v>
      </c>
      <c r="P22" s="42">
        <v>1110000</v>
      </c>
      <c r="Q22" s="42">
        <v>635528</v>
      </c>
      <c r="R22" s="42">
        <v>908662</v>
      </c>
      <c r="S22" s="42">
        <v>817920</v>
      </c>
      <c r="T22" s="42">
        <v>63020</v>
      </c>
      <c r="U22" s="42">
        <v>112725</v>
      </c>
      <c r="V22" s="42">
        <v>678578</v>
      </c>
      <c r="W22" s="42">
        <v>922000</v>
      </c>
      <c r="X22" s="42">
        <v>777600</v>
      </c>
      <c r="Y22" s="42">
        <v>521000</v>
      </c>
      <c r="Z22" s="42">
        <v>170000</v>
      </c>
      <c r="AA22" s="42">
        <v>38600</v>
      </c>
      <c r="AB22" s="32">
        <v>535500</v>
      </c>
    </row>
    <row r="23" spans="2:28" x14ac:dyDescent="0.2">
      <c r="B23" s="21" t="s">
        <v>70</v>
      </c>
      <c r="C23" s="37" t="s">
        <v>15</v>
      </c>
      <c r="D23" s="37" t="s">
        <v>15</v>
      </c>
      <c r="E23" s="37" t="s">
        <v>15</v>
      </c>
      <c r="F23" s="37" t="s">
        <v>15</v>
      </c>
      <c r="G23" s="37" t="s">
        <v>15</v>
      </c>
      <c r="H23" s="37" t="s">
        <v>15</v>
      </c>
      <c r="I23" s="37" t="s">
        <v>15</v>
      </c>
      <c r="J23" s="37" t="s">
        <v>15</v>
      </c>
      <c r="K23" s="42">
        <v>50000</v>
      </c>
      <c r="L23" s="43" t="s">
        <v>15</v>
      </c>
      <c r="M23" s="43" t="s">
        <v>15</v>
      </c>
      <c r="N23" s="43" t="s">
        <v>15</v>
      </c>
      <c r="O23" s="43" t="s">
        <v>15</v>
      </c>
      <c r="P23" s="43"/>
      <c r="Q23" s="43"/>
      <c r="R23" s="140"/>
      <c r="S23" s="43">
        <v>0</v>
      </c>
      <c r="T23" s="43">
        <v>0</v>
      </c>
      <c r="U23" s="43">
        <v>0</v>
      </c>
      <c r="V23" s="42">
        <v>0</v>
      </c>
      <c r="W23" s="42">
        <v>0</v>
      </c>
      <c r="X23" s="42">
        <v>0</v>
      </c>
      <c r="Y23" s="42">
        <v>0</v>
      </c>
      <c r="Z23" s="42">
        <v>0</v>
      </c>
      <c r="AA23" s="42">
        <v>0</v>
      </c>
      <c r="AB23" s="32">
        <v>0</v>
      </c>
    </row>
    <row r="24" spans="2:28" ht="13.5" thickBot="1" x14ac:dyDescent="0.25">
      <c r="B24" s="21" t="s">
        <v>71</v>
      </c>
      <c r="C24" s="37" t="s">
        <v>15</v>
      </c>
      <c r="D24" s="37" t="s">
        <v>15</v>
      </c>
      <c r="E24" s="37" t="s">
        <v>15</v>
      </c>
      <c r="F24" s="37" t="s">
        <v>15</v>
      </c>
      <c r="G24" s="37" t="s">
        <v>15</v>
      </c>
      <c r="H24" s="37" t="s">
        <v>15</v>
      </c>
      <c r="I24" s="37" t="s">
        <v>15</v>
      </c>
      <c r="J24" s="37" t="s">
        <v>15</v>
      </c>
      <c r="K24" s="37" t="s">
        <v>15</v>
      </c>
      <c r="L24" s="43">
        <v>61250</v>
      </c>
      <c r="M24" s="43" t="s">
        <v>15</v>
      </c>
      <c r="N24" s="167" t="s">
        <v>15</v>
      </c>
      <c r="O24" s="167" t="s">
        <v>15</v>
      </c>
      <c r="P24" s="167"/>
      <c r="Q24" s="167"/>
      <c r="R24" s="140"/>
      <c r="S24" s="167">
        <v>0</v>
      </c>
      <c r="T24" s="167">
        <v>0</v>
      </c>
      <c r="U24" s="167">
        <v>0</v>
      </c>
      <c r="V24" s="42">
        <v>0</v>
      </c>
      <c r="W24" s="42">
        <v>0</v>
      </c>
      <c r="X24" s="42">
        <v>0</v>
      </c>
      <c r="Y24" s="42">
        <v>0</v>
      </c>
      <c r="Z24" s="42">
        <v>0</v>
      </c>
      <c r="AA24" s="42">
        <v>0</v>
      </c>
      <c r="AB24" s="32">
        <v>0</v>
      </c>
    </row>
    <row r="25" spans="2:28" ht="13.5" thickBot="1" x14ac:dyDescent="0.25">
      <c r="B25" s="8" t="s">
        <v>52</v>
      </c>
      <c r="C25" s="39">
        <f t="shared" ref="C25:T25" si="2">SUM(C22:C24)</f>
        <v>400000</v>
      </c>
      <c r="D25" s="39">
        <f t="shared" si="2"/>
        <v>200000</v>
      </c>
      <c r="E25" s="39">
        <f t="shared" si="2"/>
        <v>180000</v>
      </c>
      <c r="F25" s="39">
        <f t="shared" si="2"/>
        <v>175000</v>
      </c>
      <c r="G25" s="39">
        <f t="shared" si="2"/>
        <v>54000</v>
      </c>
      <c r="H25" s="39">
        <f t="shared" si="2"/>
        <v>479500</v>
      </c>
      <c r="I25" s="39">
        <f t="shared" si="2"/>
        <v>431310</v>
      </c>
      <c r="J25" s="39">
        <f t="shared" si="2"/>
        <v>666180</v>
      </c>
      <c r="K25" s="39">
        <f t="shared" si="2"/>
        <v>770000</v>
      </c>
      <c r="L25" s="39">
        <f t="shared" si="2"/>
        <v>514250</v>
      </c>
      <c r="M25" s="39">
        <f t="shared" si="2"/>
        <v>1317010</v>
      </c>
      <c r="N25" s="40">
        <f t="shared" si="2"/>
        <v>996637</v>
      </c>
      <c r="O25" s="40">
        <f t="shared" si="2"/>
        <v>1039102</v>
      </c>
      <c r="P25" s="40">
        <f t="shared" si="2"/>
        <v>1110000</v>
      </c>
      <c r="Q25" s="40">
        <f t="shared" si="2"/>
        <v>635528</v>
      </c>
      <c r="R25" s="40">
        <v>908662</v>
      </c>
      <c r="S25" s="40">
        <f t="shared" si="2"/>
        <v>817920</v>
      </c>
      <c r="T25" s="40">
        <f t="shared" si="2"/>
        <v>63020</v>
      </c>
      <c r="U25" s="40">
        <f t="shared" ref="U25:Z25" si="3">SUM(U22:U24)</f>
        <v>112725</v>
      </c>
      <c r="V25" s="40">
        <f t="shared" si="3"/>
        <v>678578</v>
      </c>
      <c r="W25" s="40">
        <f t="shared" si="3"/>
        <v>922000</v>
      </c>
      <c r="X25" s="40">
        <f t="shared" si="3"/>
        <v>777600</v>
      </c>
      <c r="Y25" s="40">
        <f t="shared" si="3"/>
        <v>521000</v>
      </c>
      <c r="Z25" s="40">
        <f t="shared" si="3"/>
        <v>170000</v>
      </c>
      <c r="AA25" s="40">
        <v>38600</v>
      </c>
      <c r="AB25" s="39">
        <v>535500</v>
      </c>
    </row>
  </sheetData>
  <phoneticPr fontId="0" type="noConversion"/>
  <pageMargins left="0.51181102362204722" right="0.47244094488188981" top="0.98425196850393704" bottom="0.98425196850393704" header="0" footer="0"/>
  <pageSetup paperSize="9" scale="5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A29"/>
  <sheetViews>
    <sheetView topLeftCell="A2" zoomScale="75" workbookViewId="0">
      <selection activeCell="R5" sqref="R5"/>
    </sheetView>
  </sheetViews>
  <sheetFormatPr baseColWidth="10" defaultRowHeight="12.75" x14ac:dyDescent="0.2"/>
  <cols>
    <col min="1" max="1" width="4.7109375" customWidth="1"/>
    <col min="2" max="2" width="21.42578125" customWidth="1"/>
    <col min="3" max="3" width="7.7109375" customWidth="1"/>
    <col min="4" max="4" width="6.7109375" customWidth="1"/>
    <col min="5" max="5" width="6.28515625" bestFit="1" customWidth="1"/>
    <col min="6" max="7" width="8.5703125" customWidth="1"/>
    <col min="8" max="8" width="8.7109375" customWidth="1"/>
    <col min="9" max="9" width="7" customWidth="1"/>
    <col min="10" max="11" width="7.5703125" customWidth="1"/>
    <col min="12" max="12" width="6.7109375" customWidth="1"/>
    <col min="13" max="13" width="7" customWidth="1"/>
    <col min="14" max="14" width="6.28515625" style="161" bestFit="1" customWidth="1"/>
    <col min="15" max="16" width="6.28515625" bestFit="1" customWidth="1"/>
    <col min="17" max="17" width="6.5703125" style="65" customWidth="1"/>
    <col min="18" max="18" width="7.28515625" customWidth="1"/>
    <col min="19" max="19" width="8.28515625" customWidth="1"/>
    <col min="20" max="20" width="7.5703125" customWidth="1"/>
    <col min="21" max="21" width="7" customWidth="1"/>
    <col min="22" max="27" width="7.7109375" customWidth="1"/>
  </cols>
  <sheetData>
    <row r="2" spans="2:27" ht="18" x14ac:dyDescent="0.25">
      <c r="B2" s="10" t="s">
        <v>650</v>
      </c>
    </row>
    <row r="3" spans="2:27" ht="15.75" x14ac:dyDescent="0.25">
      <c r="B3" s="11" t="s">
        <v>10</v>
      </c>
    </row>
    <row r="6" spans="2:27" x14ac:dyDescent="0.2">
      <c r="B6" s="19" t="s">
        <v>42</v>
      </c>
      <c r="C6" t="s">
        <v>509</v>
      </c>
    </row>
    <row r="7" spans="2:27" x14ac:dyDescent="0.2">
      <c r="B7" s="19"/>
    </row>
    <row r="8" spans="2:27" x14ac:dyDescent="0.2">
      <c r="B8" s="19" t="s">
        <v>43</v>
      </c>
      <c r="C8" s="29" t="s">
        <v>28</v>
      </c>
      <c r="D8" t="s">
        <v>73</v>
      </c>
    </row>
    <row r="9" spans="2:27" x14ac:dyDescent="0.2">
      <c r="B9" s="19"/>
    </row>
    <row r="10" spans="2:27" x14ac:dyDescent="0.2">
      <c r="B10" s="19" t="s">
        <v>44</v>
      </c>
      <c r="C10" t="s">
        <v>64</v>
      </c>
    </row>
    <row r="12" spans="2:27" ht="13.5" thickBot="1" x14ac:dyDescent="0.25"/>
    <row r="13" spans="2:27" ht="13.5" thickBot="1" x14ac:dyDescent="0.25">
      <c r="B13" s="1" t="s">
        <v>74</v>
      </c>
      <c r="C13" s="2">
        <v>1999</v>
      </c>
      <c r="D13" s="2">
        <v>2000</v>
      </c>
      <c r="E13" s="2">
        <v>2001</v>
      </c>
      <c r="F13" s="2">
        <v>2002</v>
      </c>
      <c r="G13" s="2">
        <v>2003</v>
      </c>
      <c r="H13" s="2">
        <v>2004</v>
      </c>
      <c r="I13" s="2">
        <v>2005</v>
      </c>
      <c r="J13" s="2">
        <v>2006</v>
      </c>
      <c r="K13" s="2">
        <v>2007</v>
      </c>
      <c r="L13" s="2">
        <v>2008</v>
      </c>
      <c r="M13" s="3">
        <v>2009</v>
      </c>
      <c r="N13" s="168">
        <v>2010</v>
      </c>
      <c r="O13" s="148">
        <v>2011</v>
      </c>
      <c r="P13" s="148">
        <v>2012</v>
      </c>
      <c r="Q13" s="208">
        <v>2013</v>
      </c>
      <c r="R13" s="208">
        <v>2014</v>
      </c>
      <c r="S13" s="208">
        <v>2015</v>
      </c>
      <c r="T13" s="208">
        <v>2016</v>
      </c>
      <c r="U13" s="406">
        <v>2017</v>
      </c>
      <c r="V13" s="406">
        <v>2018</v>
      </c>
      <c r="W13" s="406">
        <v>2019</v>
      </c>
      <c r="X13" s="406">
        <v>2020</v>
      </c>
      <c r="Y13" s="406">
        <v>2021</v>
      </c>
      <c r="Z13" s="406">
        <v>2022</v>
      </c>
      <c r="AA13" s="344">
        <v>2023</v>
      </c>
    </row>
    <row r="14" spans="2:27" x14ac:dyDescent="0.2">
      <c r="B14" s="20" t="s">
        <v>75</v>
      </c>
      <c r="C14" s="169">
        <v>66</v>
      </c>
      <c r="D14" s="169">
        <v>141</v>
      </c>
      <c r="E14" s="169">
        <v>75</v>
      </c>
      <c r="F14" s="169">
        <v>83</v>
      </c>
      <c r="G14" s="169">
        <v>44</v>
      </c>
      <c r="H14" s="169">
        <v>40</v>
      </c>
      <c r="I14" s="169">
        <v>72</v>
      </c>
      <c r="J14" s="169">
        <v>61</v>
      </c>
      <c r="K14" s="169">
        <v>73</v>
      </c>
      <c r="L14" s="169">
        <v>95</v>
      </c>
      <c r="M14" s="169">
        <v>89</v>
      </c>
      <c r="N14" s="170">
        <v>90</v>
      </c>
      <c r="O14" s="221">
        <v>58</v>
      </c>
      <c r="P14" s="233">
        <v>77</v>
      </c>
      <c r="Q14" s="140">
        <v>25</v>
      </c>
      <c r="R14" s="140">
        <v>74</v>
      </c>
      <c r="S14" s="140">
        <v>38</v>
      </c>
      <c r="T14" s="140">
        <v>35</v>
      </c>
      <c r="U14" s="162">
        <v>64</v>
      </c>
      <c r="V14" s="162">
        <v>27</v>
      </c>
      <c r="W14" s="162">
        <v>75</v>
      </c>
      <c r="X14" s="162">
        <v>6</v>
      </c>
      <c r="Y14" s="162">
        <v>53</v>
      </c>
      <c r="Z14" s="162">
        <v>68</v>
      </c>
      <c r="AA14" s="240">
        <v>41</v>
      </c>
    </row>
    <row r="15" spans="2:27" ht="13.5" thickBot="1" x14ac:dyDescent="0.25">
      <c r="B15" s="22" t="s">
        <v>76</v>
      </c>
      <c r="C15" s="171">
        <v>36</v>
      </c>
      <c r="D15" s="171">
        <v>61</v>
      </c>
      <c r="E15" s="171">
        <v>49</v>
      </c>
      <c r="F15" s="171">
        <v>41</v>
      </c>
      <c r="G15" s="171">
        <v>20</v>
      </c>
      <c r="H15" s="171">
        <v>7</v>
      </c>
      <c r="I15" s="171">
        <v>33</v>
      </c>
      <c r="J15" s="171">
        <v>12</v>
      </c>
      <c r="K15" s="171">
        <v>20</v>
      </c>
      <c r="L15" s="171">
        <v>15</v>
      </c>
      <c r="M15" s="171">
        <v>29</v>
      </c>
      <c r="N15" s="172">
        <v>24</v>
      </c>
      <c r="O15" s="222">
        <v>24</v>
      </c>
      <c r="P15" s="234">
        <v>28</v>
      </c>
      <c r="Q15" s="140">
        <v>6</v>
      </c>
      <c r="R15" s="140">
        <v>21</v>
      </c>
      <c r="S15" s="140">
        <v>20</v>
      </c>
      <c r="T15" s="140">
        <v>12</v>
      </c>
      <c r="U15" s="140">
        <v>17</v>
      </c>
      <c r="V15" s="140">
        <v>8</v>
      </c>
      <c r="W15" s="140">
        <v>13</v>
      </c>
      <c r="X15" s="140">
        <v>40</v>
      </c>
      <c r="Y15" s="140">
        <v>24</v>
      </c>
      <c r="Z15" s="140">
        <v>21</v>
      </c>
      <c r="AA15" s="241">
        <v>14</v>
      </c>
    </row>
    <row r="16" spans="2:27" ht="13.5" thickBot="1" x14ac:dyDescent="0.25">
      <c r="B16" s="23" t="s">
        <v>52</v>
      </c>
      <c r="C16" s="26">
        <f t="shared" ref="C16:M16" si="0">SUM(C14:C15)</f>
        <v>102</v>
      </c>
      <c r="D16" s="26">
        <f t="shared" si="0"/>
        <v>202</v>
      </c>
      <c r="E16" s="26">
        <f t="shared" si="0"/>
        <v>124</v>
      </c>
      <c r="F16" s="26">
        <f t="shared" si="0"/>
        <v>124</v>
      </c>
      <c r="G16" s="26">
        <f t="shared" si="0"/>
        <v>64</v>
      </c>
      <c r="H16" s="26">
        <f t="shared" si="0"/>
        <v>47</v>
      </c>
      <c r="I16" s="26">
        <f t="shared" si="0"/>
        <v>105</v>
      </c>
      <c r="J16" s="26">
        <f t="shared" si="0"/>
        <v>73</v>
      </c>
      <c r="K16" s="26">
        <f t="shared" si="0"/>
        <v>93</v>
      </c>
      <c r="L16" s="26">
        <v>110</v>
      </c>
      <c r="M16" s="147">
        <f t="shared" si="0"/>
        <v>118</v>
      </c>
      <c r="N16" s="147">
        <f t="shared" ref="N16:U16" si="1">SUM(N14:N15)</f>
        <v>114</v>
      </c>
      <c r="O16" s="147">
        <f t="shared" si="1"/>
        <v>82</v>
      </c>
      <c r="P16" s="147">
        <f t="shared" si="1"/>
        <v>105</v>
      </c>
      <c r="Q16" s="137">
        <f t="shared" si="1"/>
        <v>31</v>
      </c>
      <c r="R16" s="137">
        <f t="shared" si="1"/>
        <v>95</v>
      </c>
      <c r="S16" s="137">
        <f t="shared" si="1"/>
        <v>58</v>
      </c>
      <c r="T16" s="137">
        <f t="shared" si="1"/>
        <v>47</v>
      </c>
      <c r="U16" s="137">
        <f t="shared" si="1"/>
        <v>81</v>
      </c>
      <c r="V16" s="137">
        <f t="shared" ref="V16:AA16" si="2">SUM(V14:V15)</f>
        <v>35</v>
      </c>
      <c r="W16" s="137">
        <f t="shared" si="2"/>
        <v>88</v>
      </c>
      <c r="X16" s="137">
        <f t="shared" si="2"/>
        <v>46</v>
      </c>
      <c r="Y16" s="137">
        <f t="shared" si="2"/>
        <v>77</v>
      </c>
      <c r="Z16" s="137">
        <f t="shared" si="2"/>
        <v>89</v>
      </c>
      <c r="AA16" s="137">
        <f t="shared" si="2"/>
        <v>55</v>
      </c>
    </row>
    <row r="17" spans="2:27" x14ac:dyDescent="0.2">
      <c r="R17" s="65"/>
      <c r="S17" s="65"/>
      <c r="T17" s="65"/>
    </row>
    <row r="18" spans="2:27" x14ac:dyDescent="0.2">
      <c r="R18" s="65"/>
      <c r="S18" s="65"/>
      <c r="T18" s="65"/>
    </row>
    <row r="19" spans="2:27" ht="13.5" thickBot="1" x14ac:dyDescent="0.25">
      <c r="R19" s="65"/>
      <c r="S19" s="65"/>
      <c r="T19" s="65"/>
    </row>
    <row r="20" spans="2:27" ht="13.5" thickBot="1" x14ac:dyDescent="0.25">
      <c r="B20" s="1" t="s">
        <v>77</v>
      </c>
      <c r="C20" s="2">
        <v>1999</v>
      </c>
      <c r="D20" s="2">
        <v>2000</v>
      </c>
      <c r="E20" s="2">
        <v>2001</v>
      </c>
      <c r="F20" s="2">
        <v>2002</v>
      </c>
      <c r="G20" s="2">
        <v>2003</v>
      </c>
      <c r="H20" s="2">
        <v>2004</v>
      </c>
      <c r="I20" s="2">
        <v>2005</v>
      </c>
      <c r="J20" s="2">
        <v>2006</v>
      </c>
      <c r="K20" s="2">
        <v>2007</v>
      </c>
      <c r="L20" s="2">
        <v>2008</v>
      </c>
      <c r="M20" s="3">
        <v>2009</v>
      </c>
      <c r="N20" s="168">
        <v>2010</v>
      </c>
      <c r="O20" s="520">
        <v>2011</v>
      </c>
      <c r="P20" s="520">
        <v>2012</v>
      </c>
      <c r="Q20" s="521">
        <v>2013</v>
      </c>
      <c r="R20" s="521">
        <v>2014</v>
      </c>
      <c r="S20" s="521">
        <v>2015</v>
      </c>
      <c r="T20" s="521">
        <v>2016</v>
      </c>
      <c r="U20" s="522">
        <v>2017</v>
      </c>
      <c r="V20" s="522">
        <v>2018</v>
      </c>
      <c r="W20" s="522">
        <v>2019</v>
      </c>
      <c r="X20" s="522">
        <v>2020</v>
      </c>
      <c r="Y20" s="522">
        <v>2021</v>
      </c>
      <c r="Z20" s="522">
        <v>2022</v>
      </c>
      <c r="AA20" s="523">
        <v>2023</v>
      </c>
    </row>
    <row r="21" spans="2:27" x14ac:dyDescent="0.2">
      <c r="B21" s="525" t="s">
        <v>78</v>
      </c>
      <c r="C21" s="528">
        <v>1</v>
      </c>
      <c r="D21" s="529">
        <v>2</v>
      </c>
      <c r="E21" s="529">
        <v>2</v>
      </c>
      <c r="F21" s="529">
        <v>4</v>
      </c>
      <c r="G21" s="529">
        <v>3</v>
      </c>
      <c r="H21" s="529">
        <v>5</v>
      </c>
      <c r="I21" s="529">
        <v>1</v>
      </c>
      <c r="J21" s="529">
        <v>4</v>
      </c>
      <c r="K21" s="529">
        <v>4</v>
      </c>
      <c r="L21" s="529">
        <v>2</v>
      </c>
      <c r="M21" s="529">
        <v>9</v>
      </c>
      <c r="N21" s="476">
        <v>4</v>
      </c>
      <c r="O21" s="476">
        <v>1</v>
      </c>
      <c r="P21" s="476">
        <v>2</v>
      </c>
      <c r="Q21" s="529">
        <v>5</v>
      </c>
      <c r="R21" s="529">
        <v>3</v>
      </c>
      <c r="S21" s="529">
        <v>3</v>
      </c>
      <c r="T21" s="529">
        <v>3</v>
      </c>
      <c r="U21" s="529">
        <v>3</v>
      </c>
      <c r="V21" s="529">
        <v>1</v>
      </c>
      <c r="W21" s="529">
        <v>4</v>
      </c>
      <c r="X21" s="546">
        <v>5</v>
      </c>
      <c r="Y21" s="546">
        <v>3</v>
      </c>
      <c r="Z21" s="546">
        <v>15</v>
      </c>
      <c r="AA21" s="529">
        <v>6</v>
      </c>
    </row>
    <row r="22" spans="2:27" x14ac:dyDescent="0.2">
      <c r="B22" s="526" t="s">
        <v>79</v>
      </c>
      <c r="C22" s="530">
        <v>66</v>
      </c>
      <c r="D22" s="108">
        <v>120</v>
      </c>
      <c r="E22" s="108">
        <v>60</v>
      </c>
      <c r="F22" s="108">
        <v>55</v>
      </c>
      <c r="G22" s="108">
        <v>28</v>
      </c>
      <c r="H22" s="108">
        <v>24</v>
      </c>
      <c r="I22" s="108">
        <v>41</v>
      </c>
      <c r="J22" s="108">
        <v>36</v>
      </c>
      <c r="K22" s="108">
        <v>49</v>
      </c>
      <c r="L22" s="108">
        <v>18</v>
      </c>
      <c r="M22" s="108">
        <v>22</v>
      </c>
      <c r="N22" s="475">
        <v>28</v>
      </c>
      <c r="O22" s="475">
        <v>11</v>
      </c>
      <c r="P22" s="475">
        <v>12</v>
      </c>
      <c r="Q22" s="779">
        <v>8</v>
      </c>
      <c r="R22" s="779">
        <v>31</v>
      </c>
      <c r="S22" s="779">
        <v>21</v>
      </c>
      <c r="T22" s="779">
        <v>12</v>
      </c>
      <c r="U22" s="779">
        <v>24</v>
      </c>
      <c r="V22" s="779">
        <v>24</v>
      </c>
      <c r="W22" s="779">
        <v>17</v>
      </c>
      <c r="X22" s="782">
        <v>5</v>
      </c>
      <c r="Y22" s="782">
        <v>20</v>
      </c>
      <c r="Z22" s="782">
        <v>12</v>
      </c>
      <c r="AA22" s="780">
        <v>19</v>
      </c>
    </row>
    <row r="23" spans="2:27" x14ac:dyDescent="0.2">
      <c r="B23" s="526" t="s">
        <v>80</v>
      </c>
      <c r="C23" s="531" t="s">
        <v>15</v>
      </c>
      <c r="D23" s="108">
        <v>4</v>
      </c>
      <c r="E23" s="108">
        <v>3</v>
      </c>
      <c r="F23" s="108">
        <v>7</v>
      </c>
      <c r="G23" s="108">
        <v>10</v>
      </c>
      <c r="H23" s="108">
        <v>5</v>
      </c>
      <c r="I23" s="524" t="s">
        <v>15</v>
      </c>
      <c r="J23" s="524" t="s">
        <v>15</v>
      </c>
      <c r="K23" s="524" t="s">
        <v>15</v>
      </c>
      <c r="L23" s="524" t="s">
        <v>367</v>
      </c>
      <c r="M23" s="524" t="s">
        <v>367</v>
      </c>
      <c r="N23" s="475">
        <f>--Q35</f>
        <v>0</v>
      </c>
      <c r="O23" s="475">
        <f>--R35</f>
        <v>0</v>
      </c>
      <c r="P23" s="475">
        <v>0</v>
      </c>
      <c r="Q23" s="779"/>
      <c r="R23" s="779"/>
      <c r="S23" s="779"/>
      <c r="T23" s="779"/>
      <c r="U23" s="779"/>
      <c r="V23" s="779"/>
      <c r="W23" s="779"/>
      <c r="X23" s="782"/>
      <c r="Y23" s="782"/>
      <c r="Z23" s="782"/>
      <c r="AA23" s="781"/>
    </row>
    <row r="24" spans="2:27" x14ac:dyDescent="0.2">
      <c r="B24" s="526" t="s">
        <v>81</v>
      </c>
      <c r="C24" s="530">
        <v>24</v>
      </c>
      <c r="D24" s="108">
        <v>56</v>
      </c>
      <c r="E24" s="108">
        <v>48</v>
      </c>
      <c r="F24" s="108">
        <v>49</v>
      </c>
      <c r="G24" s="108">
        <v>22</v>
      </c>
      <c r="H24" s="108">
        <v>9</v>
      </c>
      <c r="I24" s="108">
        <v>53</v>
      </c>
      <c r="J24" s="108">
        <v>29</v>
      </c>
      <c r="K24" s="108">
        <v>34</v>
      </c>
      <c r="L24" s="108">
        <v>82</v>
      </c>
      <c r="M24" s="108">
        <v>72</v>
      </c>
      <c r="N24" s="475">
        <v>72</v>
      </c>
      <c r="O24" s="475">
        <v>64</v>
      </c>
      <c r="P24" s="475">
        <v>80</v>
      </c>
      <c r="Q24" s="108">
        <v>17</v>
      </c>
      <c r="R24" s="108">
        <v>57</v>
      </c>
      <c r="S24" s="108">
        <v>31</v>
      </c>
      <c r="T24" s="108">
        <v>26</v>
      </c>
      <c r="U24" s="108">
        <v>52</v>
      </c>
      <c r="V24" s="108">
        <v>8</v>
      </c>
      <c r="W24" s="108">
        <v>56</v>
      </c>
      <c r="X24" s="206">
        <v>33</v>
      </c>
      <c r="Y24" s="206">
        <v>54</v>
      </c>
      <c r="Z24" s="206">
        <v>61</v>
      </c>
      <c r="AA24" s="108">
        <v>26</v>
      </c>
    </row>
    <row r="25" spans="2:27" x14ac:dyDescent="0.2">
      <c r="B25" s="526" t="s">
        <v>82</v>
      </c>
      <c r="C25" s="530">
        <v>11</v>
      </c>
      <c r="D25" s="108">
        <v>13</v>
      </c>
      <c r="E25" s="108">
        <v>10</v>
      </c>
      <c r="F25" s="108">
        <v>7</v>
      </c>
      <c r="G25" s="524">
        <v>1</v>
      </c>
      <c r="H25" s="108">
        <v>3</v>
      </c>
      <c r="I25" s="108">
        <v>9</v>
      </c>
      <c r="J25" s="108">
        <v>5</v>
      </c>
      <c r="K25" s="108">
        <v>9</v>
      </c>
      <c r="L25" s="108">
        <v>8</v>
      </c>
      <c r="M25" s="108">
        <v>15</v>
      </c>
      <c r="N25" s="475">
        <v>8</v>
      </c>
      <c r="O25" s="475">
        <v>5</v>
      </c>
      <c r="P25" s="475">
        <v>8</v>
      </c>
      <c r="Q25" s="108">
        <v>1</v>
      </c>
      <c r="R25" s="108">
        <v>4</v>
      </c>
      <c r="S25" s="108">
        <v>3</v>
      </c>
      <c r="T25" s="108">
        <v>5</v>
      </c>
      <c r="U25" s="108">
        <v>2</v>
      </c>
      <c r="V25" s="108">
        <v>2</v>
      </c>
      <c r="W25" s="108">
        <v>11</v>
      </c>
      <c r="X25" s="206">
        <v>3</v>
      </c>
      <c r="Y25" s="206">
        <v>0</v>
      </c>
      <c r="Z25" s="206">
        <v>1</v>
      </c>
      <c r="AA25" s="108">
        <v>3</v>
      </c>
    </row>
    <row r="26" spans="2:27" ht="13.5" thickBot="1" x14ac:dyDescent="0.25">
      <c r="B26" s="527" t="s">
        <v>83</v>
      </c>
      <c r="C26" s="532" t="s">
        <v>15</v>
      </c>
      <c r="D26" s="533">
        <v>2</v>
      </c>
      <c r="E26" s="534" t="s">
        <v>15</v>
      </c>
      <c r="F26" s="533">
        <v>2</v>
      </c>
      <c r="G26" s="534" t="s">
        <v>15</v>
      </c>
      <c r="H26" s="533">
        <v>1</v>
      </c>
      <c r="I26" s="533">
        <v>1</v>
      </c>
      <c r="J26" s="533">
        <v>1</v>
      </c>
      <c r="K26" s="533">
        <v>1</v>
      </c>
      <c r="L26" s="533">
        <v>0</v>
      </c>
      <c r="M26" s="533">
        <v>0</v>
      </c>
      <c r="N26" s="535">
        <v>2</v>
      </c>
      <c r="O26" s="535">
        <v>1</v>
      </c>
      <c r="P26" s="535">
        <v>3</v>
      </c>
      <c r="Q26" s="533">
        <v>0</v>
      </c>
      <c r="R26" s="533">
        <v>0</v>
      </c>
      <c r="S26" s="533">
        <v>0</v>
      </c>
      <c r="T26" s="533">
        <v>1</v>
      </c>
      <c r="U26" s="533">
        <v>0</v>
      </c>
      <c r="V26" s="533">
        <v>0</v>
      </c>
      <c r="W26" s="533">
        <v>0</v>
      </c>
      <c r="X26" s="547">
        <v>0</v>
      </c>
      <c r="Y26" s="547">
        <v>0</v>
      </c>
      <c r="Z26" s="547">
        <v>0</v>
      </c>
      <c r="AA26" s="6">
        <v>1</v>
      </c>
    </row>
    <row r="27" spans="2:27" ht="13.5" thickBot="1" x14ac:dyDescent="0.25">
      <c r="B27" s="8" t="s">
        <v>52</v>
      </c>
      <c r="C27" s="26">
        <f t="shared" ref="C27:M27" si="3">SUM(C21:C26)</f>
        <v>102</v>
      </c>
      <c r="D27" s="26">
        <f t="shared" si="3"/>
        <v>197</v>
      </c>
      <c r="E27" s="26">
        <f t="shared" si="3"/>
        <v>123</v>
      </c>
      <c r="F27" s="26">
        <f t="shared" si="3"/>
        <v>124</v>
      </c>
      <c r="G27" s="26">
        <f t="shared" si="3"/>
        <v>64</v>
      </c>
      <c r="H27" s="26">
        <f t="shared" si="3"/>
        <v>47</v>
      </c>
      <c r="I27" s="26">
        <f t="shared" si="3"/>
        <v>105</v>
      </c>
      <c r="J27" s="26">
        <f t="shared" si="3"/>
        <v>75</v>
      </c>
      <c r="K27" s="26">
        <f t="shared" si="3"/>
        <v>97</v>
      </c>
      <c r="L27" s="26">
        <f t="shared" si="3"/>
        <v>110</v>
      </c>
      <c r="M27" s="147">
        <f t="shared" si="3"/>
        <v>118</v>
      </c>
      <c r="N27" s="147">
        <f t="shared" ref="N27:U27" si="4">SUM(N21:N26)</f>
        <v>114</v>
      </c>
      <c r="O27" s="147">
        <f t="shared" si="4"/>
        <v>82</v>
      </c>
      <c r="P27" s="147">
        <f t="shared" si="4"/>
        <v>105</v>
      </c>
      <c r="Q27" s="147">
        <f t="shared" si="4"/>
        <v>31</v>
      </c>
      <c r="R27" s="147">
        <f t="shared" si="4"/>
        <v>95</v>
      </c>
      <c r="S27" s="147">
        <f t="shared" si="4"/>
        <v>58</v>
      </c>
      <c r="T27" s="147">
        <f t="shared" si="4"/>
        <v>47</v>
      </c>
      <c r="U27" s="147">
        <f t="shared" si="4"/>
        <v>81</v>
      </c>
      <c r="V27" s="147">
        <f t="shared" ref="V27:AA27" si="5">SUM(V21:V26)</f>
        <v>35</v>
      </c>
      <c r="W27" s="147">
        <f t="shared" si="5"/>
        <v>88</v>
      </c>
      <c r="X27" s="137">
        <f t="shared" si="5"/>
        <v>46</v>
      </c>
      <c r="Y27" s="137">
        <f t="shared" si="5"/>
        <v>77</v>
      </c>
      <c r="Z27" s="137">
        <f t="shared" si="5"/>
        <v>89</v>
      </c>
      <c r="AA27" s="27">
        <f t="shared" si="5"/>
        <v>55</v>
      </c>
    </row>
    <row r="29" spans="2:27" x14ac:dyDescent="0.2">
      <c r="Q29" s="65" t="s">
        <v>451</v>
      </c>
    </row>
  </sheetData>
  <mergeCells count="11">
    <mergeCell ref="AA22:AA23"/>
    <mergeCell ref="Z22:Z23"/>
    <mergeCell ref="Y22:Y23"/>
    <mergeCell ref="X22:X23"/>
    <mergeCell ref="W22:W23"/>
    <mergeCell ref="U22:U23"/>
    <mergeCell ref="Q22:Q23"/>
    <mergeCell ref="R22:R23"/>
    <mergeCell ref="S22:S23"/>
    <mergeCell ref="T22:T23"/>
    <mergeCell ref="V22:V23"/>
  </mergeCells>
  <phoneticPr fontId="0" type="noConversion"/>
  <pageMargins left="0.75" right="0.75" top="1" bottom="1" header="0" footer="0"/>
  <pageSetup paperSize="9" orientation="landscape" horizontalDpi="1200" verticalDpi="12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A24"/>
  <sheetViews>
    <sheetView topLeftCell="B1" zoomScale="80" zoomScaleNormal="80" workbookViewId="0">
      <selection activeCell="R5" sqref="R5"/>
    </sheetView>
  </sheetViews>
  <sheetFormatPr baseColWidth="10" defaultRowHeight="12.75" x14ac:dyDescent="0.2"/>
  <cols>
    <col min="1" max="1" width="1.7109375" customWidth="1"/>
    <col min="2" max="2" width="24.42578125" customWidth="1"/>
    <col min="3" max="3" width="9.28515625" customWidth="1"/>
    <col min="4" max="4" width="8.42578125" customWidth="1"/>
    <col min="5" max="5" width="7.5703125" customWidth="1"/>
    <col min="6" max="6" width="7.7109375" customWidth="1"/>
    <col min="7" max="7" width="7.28515625" bestFit="1" customWidth="1"/>
    <col min="8" max="8" width="6.7109375" bestFit="1" customWidth="1"/>
    <col min="9" max="9" width="7.5703125" bestFit="1" customWidth="1"/>
    <col min="10" max="11" width="6.7109375" bestFit="1" customWidth="1"/>
    <col min="12" max="12" width="6.28515625" bestFit="1" customWidth="1"/>
    <col min="13" max="13" width="8" bestFit="1" customWidth="1"/>
    <col min="14" max="14" width="7.5703125" style="161" bestFit="1" customWidth="1"/>
    <col min="15" max="15" width="6.7109375" bestFit="1" customWidth="1"/>
    <col min="16" max="16" width="7.5703125" bestFit="1" customWidth="1"/>
    <col min="17" max="17" width="7.28515625" style="65" customWidth="1"/>
    <col min="18" max="18" width="6.7109375" bestFit="1" customWidth="1"/>
    <col min="19" max="19" width="7.7109375" customWidth="1"/>
    <col min="20" max="20" width="8.7109375" customWidth="1"/>
    <col min="21" max="24" width="7.7109375" customWidth="1"/>
    <col min="25" max="26" width="8" customWidth="1"/>
    <col min="27" max="27" width="7.85546875" customWidth="1"/>
  </cols>
  <sheetData>
    <row r="2" spans="2:27" ht="18" x14ac:dyDescent="0.25">
      <c r="B2" s="10" t="s">
        <v>650</v>
      </c>
    </row>
    <row r="3" spans="2:27" ht="15.75" x14ac:dyDescent="0.25">
      <c r="B3" s="11" t="s">
        <v>10</v>
      </c>
    </row>
    <row r="6" spans="2:27" x14ac:dyDescent="0.2">
      <c r="B6" s="19" t="s">
        <v>42</v>
      </c>
      <c r="C6" t="s">
        <v>509</v>
      </c>
    </row>
    <row r="7" spans="2:27" x14ac:dyDescent="0.2">
      <c r="B7" s="19"/>
    </row>
    <row r="8" spans="2:27" x14ac:dyDescent="0.2">
      <c r="B8" s="19" t="s">
        <v>43</v>
      </c>
      <c r="C8" s="29" t="s">
        <v>513</v>
      </c>
      <c r="D8" s="17" t="s">
        <v>6</v>
      </c>
    </row>
    <row r="9" spans="2:27" x14ac:dyDescent="0.2">
      <c r="B9" s="19"/>
    </row>
    <row r="10" spans="2:27" x14ac:dyDescent="0.2">
      <c r="B10" s="19" t="s">
        <v>44</v>
      </c>
      <c r="C10" t="s">
        <v>64</v>
      </c>
    </row>
    <row r="13" spans="2:27" ht="13.5" thickBot="1" x14ac:dyDescent="0.25"/>
    <row r="14" spans="2:27" ht="13.5" thickBot="1" x14ac:dyDescent="0.25">
      <c r="B14" s="1" t="s">
        <v>86</v>
      </c>
      <c r="C14" s="2">
        <v>1999</v>
      </c>
      <c r="D14" s="2">
        <v>2000</v>
      </c>
      <c r="E14" s="2">
        <v>2001</v>
      </c>
      <c r="F14" s="2">
        <v>2002</v>
      </c>
      <c r="G14" s="2">
        <v>2003</v>
      </c>
      <c r="H14" s="2">
        <v>2004</v>
      </c>
      <c r="I14" s="2">
        <v>2005</v>
      </c>
      <c r="J14" s="2">
        <v>2006</v>
      </c>
      <c r="K14" s="2">
        <v>2007</v>
      </c>
      <c r="L14" s="2">
        <v>2008</v>
      </c>
      <c r="M14" s="3">
        <v>2009</v>
      </c>
      <c r="N14" s="192">
        <v>2010</v>
      </c>
      <c r="O14" s="223">
        <v>2011</v>
      </c>
      <c r="P14" s="223">
        <v>2012</v>
      </c>
      <c r="Q14" s="223">
        <v>2013</v>
      </c>
      <c r="R14" s="223">
        <v>2014</v>
      </c>
      <c r="S14" s="223">
        <v>2015</v>
      </c>
      <c r="T14" s="223">
        <v>2016</v>
      </c>
      <c r="U14" s="223">
        <v>2017</v>
      </c>
      <c r="V14" s="223">
        <v>2018</v>
      </c>
      <c r="W14" s="223">
        <v>2019</v>
      </c>
      <c r="X14" s="223">
        <v>2020</v>
      </c>
      <c r="Y14" s="223">
        <v>2021</v>
      </c>
      <c r="Z14" s="223">
        <v>2022</v>
      </c>
      <c r="AA14" s="193">
        <v>2023</v>
      </c>
    </row>
    <row r="15" spans="2:27" x14ac:dyDescent="0.2">
      <c r="B15" s="20" t="s">
        <v>87</v>
      </c>
      <c r="C15" s="48">
        <v>6.9</v>
      </c>
      <c r="D15" s="48">
        <v>43.4</v>
      </c>
      <c r="E15" s="48">
        <v>16.18</v>
      </c>
      <c r="F15" s="48">
        <v>32.9</v>
      </c>
      <c r="G15" s="48">
        <v>9.3000000000000007</v>
      </c>
      <c r="H15" s="48">
        <v>12.8</v>
      </c>
      <c r="I15" s="48">
        <v>35</v>
      </c>
      <c r="J15" s="48">
        <v>12.7</v>
      </c>
      <c r="K15" s="48">
        <v>8.3000000000000007</v>
      </c>
      <c r="L15" s="48">
        <v>8.02</v>
      </c>
      <c r="M15" s="188">
        <v>33.94</v>
      </c>
      <c r="N15" s="166">
        <v>22.98</v>
      </c>
      <c r="O15" s="211">
        <v>10.18</v>
      </c>
      <c r="P15" s="211">
        <v>17.48</v>
      </c>
      <c r="Q15" s="162">
        <v>1.02</v>
      </c>
      <c r="R15" s="162">
        <v>14.98</v>
      </c>
      <c r="S15" s="162">
        <v>24.98</v>
      </c>
      <c r="T15" s="188">
        <v>53.97</v>
      </c>
      <c r="U15" s="162">
        <v>88.9</v>
      </c>
      <c r="V15" s="162">
        <v>26</v>
      </c>
      <c r="W15" s="162">
        <v>10.58</v>
      </c>
      <c r="X15" s="162">
        <v>1.53</v>
      </c>
      <c r="Y15" s="143">
        <v>208.87</v>
      </c>
      <c r="Z15" s="143">
        <f>195.46-Z16</f>
        <v>99.820000000000007</v>
      </c>
      <c r="AA15" s="585">
        <v>9.83</v>
      </c>
    </row>
    <row r="16" spans="2:27" x14ac:dyDescent="0.2">
      <c r="B16" s="21" t="s">
        <v>88</v>
      </c>
      <c r="C16" s="49">
        <v>165.3</v>
      </c>
      <c r="D16" s="49">
        <v>185.5</v>
      </c>
      <c r="E16" s="49">
        <v>297.87</v>
      </c>
      <c r="F16" s="49">
        <v>132.1</v>
      </c>
      <c r="G16" s="49">
        <f>G17+G18+G19+G20</f>
        <v>100.7</v>
      </c>
      <c r="H16" s="49">
        <f>H17+H18+H19+H20</f>
        <v>22.799999999999997</v>
      </c>
      <c r="I16" s="49">
        <f>I17+I18+I19+I20</f>
        <v>137.6</v>
      </c>
      <c r="J16" s="49">
        <f>J17+J18+J19+J20</f>
        <v>37.199999999999996</v>
      </c>
      <c r="K16" s="49">
        <f>K17+K18+K19+K20</f>
        <v>61.000000000000007</v>
      </c>
      <c r="L16" s="49">
        <v>63.54</v>
      </c>
      <c r="M16" s="189">
        <f>263.26+39.48</f>
        <v>302.74</v>
      </c>
      <c r="N16" s="194">
        <f>281.84-22.98</f>
        <v>258.85999999999996</v>
      </c>
      <c r="O16" s="224">
        <f>20.72+31.73</f>
        <v>52.45</v>
      </c>
      <c r="P16" s="224">
        <f>SUM(P17:P20)</f>
        <v>91.550000000000011</v>
      </c>
      <c r="Q16" s="287">
        <v>26.63</v>
      </c>
      <c r="R16" s="287">
        <v>96.96</v>
      </c>
      <c r="S16" s="287">
        <v>256.76</v>
      </c>
      <c r="T16" s="345">
        <v>38.31</v>
      </c>
      <c r="U16" s="287">
        <v>160.19</v>
      </c>
      <c r="V16" s="287">
        <v>29.17</v>
      </c>
      <c r="W16" s="287">
        <v>44.51</v>
      </c>
      <c r="X16" s="287">
        <v>22.38</v>
      </c>
      <c r="Y16" s="589">
        <v>245.24</v>
      </c>
      <c r="Z16" s="589">
        <v>95.64</v>
      </c>
      <c r="AA16" s="586">
        <v>43.38</v>
      </c>
    </row>
    <row r="17" spans="2:27" x14ac:dyDescent="0.2">
      <c r="B17" s="52" t="s">
        <v>89</v>
      </c>
      <c r="C17" s="53"/>
      <c r="D17" s="54"/>
      <c r="E17" s="54"/>
      <c r="F17" s="54"/>
      <c r="G17" s="53">
        <v>0</v>
      </c>
      <c r="H17" s="54">
        <v>0</v>
      </c>
      <c r="I17" s="53">
        <v>0</v>
      </c>
      <c r="J17" s="53">
        <v>1.9</v>
      </c>
      <c r="K17" s="53">
        <v>3.9</v>
      </c>
      <c r="L17" s="54">
        <v>3.92</v>
      </c>
      <c r="M17" s="190">
        <f>59.94+0.43</f>
        <v>60.37</v>
      </c>
      <c r="N17" s="163">
        <v>0</v>
      </c>
      <c r="O17" s="212">
        <v>0</v>
      </c>
      <c r="P17" s="212">
        <v>0</v>
      </c>
      <c r="Q17" s="785">
        <v>19.95</v>
      </c>
      <c r="R17" s="785">
        <v>72.040000000000006</v>
      </c>
      <c r="S17" s="785">
        <v>237.73</v>
      </c>
      <c r="T17" s="783">
        <v>31.85</v>
      </c>
      <c r="U17" s="783">
        <v>143.99</v>
      </c>
      <c r="V17" s="787">
        <v>23.64</v>
      </c>
      <c r="W17" s="791">
        <v>28.33</v>
      </c>
      <c r="X17" s="787">
        <v>9</v>
      </c>
      <c r="Y17" s="787">
        <f>209.32+1.04</f>
        <v>210.35999999999999</v>
      </c>
      <c r="Z17" s="787">
        <v>55.79</v>
      </c>
      <c r="AA17" s="789">
        <v>32.67</v>
      </c>
    </row>
    <row r="18" spans="2:27" x14ac:dyDescent="0.2">
      <c r="B18" s="47" t="s">
        <v>90</v>
      </c>
      <c r="C18" s="49"/>
      <c r="D18" s="49"/>
      <c r="E18" s="49"/>
      <c r="F18" s="49"/>
      <c r="G18" s="49">
        <v>63</v>
      </c>
      <c r="H18" s="49">
        <v>17.2</v>
      </c>
      <c r="I18" s="49">
        <v>101.5</v>
      </c>
      <c r="J18" s="49">
        <v>22.2</v>
      </c>
      <c r="K18" s="49">
        <v>32.700000000000003</v>
      </c>
      <c r="L18" s="49">
        <v>43.57</v>
      </c>
      <c r="M18" s="189">
        <v>203.32</v>
      </c>
      <c r="N18" s="163">
        <f>229.46+5.6</f>
        <v>235.06</v>
      </c>
      <c r="O18" s="212">
        <v>20.72</v>
      </c>
      <c r="P18" s="212">
        <v>52.02</v>
      </c>
      <c r="Q18" s="786"/>
      <c r="R18" s="786"/>
      <c r="S18" s="786"/>
      <c r="T18" s="784"/>
      <c r="U18" s="784"/>
      <c r="V18" s="788"/>
      <c r="W18" s="792"/>
      <c r="X18" s="788"/>
      <c r="Y18" s="788"/>
      <c r="Z18" s="788"/>
      <c r="AA18" s="790"/>
    </row>
    <row r="19" spans="2:27" x14ac:dyDescent="0.2">
      <c r="B19" s="47" t="s">
        <v>91</v>
      </c>
      <c r="C19" s="49"/>
      <c r="D19" s="49"/>
      <c r="E19" s="49"/>
      <c r="F19" s="49"/>
      <c r="G19" s="50">
        <v>34.4</v>
      </c>
      <c r="H19" s="49">
        <v>5.6</v>
      </c>
      <c r="I19" s="49">
        <v>35.5</v>
      </c>
      <c r="J19" s="49">
        <v>12.1</v>
      </c>
      <c r="K19" s="49">
        <v>23.8</v>
      </c>
      <c r="L19" s="49">
        <v>12.81</v>
      </c>
      <c r="M19" s="189">
        <v>36.700000000000003</v>
      </c>
      <c r="N19" s="163">
        <v>21.35</v>
      </c>
      <c r="O19" s="212">
        <v>26.14</v>
      </c>
      <c r="P19" s="212">
        <v>34.46</v>
      </c>
      <c r="Q19" s="140">
        <v>6.29</v>
      </c>
      <c r="R19" s="140">
        <v>24.92</v>
      </c>
      <c r="S19" s="140">
        <v>18.95</v>
      </c>
      <c r="T19" s="189">
        <v>5.82</v>
      </c>
      <c r="U19" s="140">
        <v>14.23</v>
      </c>
      <c r="V19" s="142">
        <v>3.65</v>
      </c>
      <c r="W19" s="72">
        <v>10.91</v>
      </c>
      <c r="X19" s="142">
        <v>13.36</v>
      </c>
      <c r="Y19" s="142">
        <v>31.7</v>
      </c>
      <c r="Z19" s="142">
        <v>39.380000000000003</v>
      </c>
      <c r="AA19" s="587">
        <v>10.050000000000001</v>
      </c>
    </row>
    <row r="20" spans="2:27" ht="13.5" thickBot="1" x14ac:dyDescent="0.25">
      <c r="B20" s="360" t="s">
        <v>92</v>
      </c>
      <c r="C20" s="361"/>
      <c r="D20" s="362"/>
      <c r="E20" s="361"/>
      <c r="F20" s="362"/>
      <c r="G20" s="361">
        <v>3.3</v>
      </c>
      <c r="H20" s="362"/>
      <c r="I20" s="362">
        <v>0.6</v>
      </c>
      <c r="J20" s="362">
        <v>1</v>
      </c>
      <c r="K20" s="362">
        <v>0.6</v>
      </c>
      <c r="L20" s="362">
        <v>3.24</v>
      </c>
      <c r="M20" s="363">
        <v>2.35</v>
      </c>
      <c r="N20" s="165">
        <v>2.4500000000000002</v>
      </c>
      <c r="O20" s="205">
        <v>5.59</v>
      </c>
      <c r="P20" s="205">
        <v>5.07</v>
      </c>
      <c r="Q20" s="184">
        <v>0</v>
      </c>
      <c r="R20" s="184"/>
      <c r="S20" s="184">
        <v>0.08</v>
      </c>
      <c r="T20" s="363">
        <v>0.64</v>
      </c>
      <c r="U20" s="184">
        <v>1.97</v>
      </c>
      <c r="V20" s="467">
        <v>1.88</v>
      </c>
      <c r="W20" s="519">
        <v>5.27</v>
      </c>
      <c r="X20" s="467">
        <v>0.02</v>
      </c>
      <c r="Y20" s="467">
        <v>3.18</v>
      </c>
      <c r="Z20" s="467">
        <v>0.47</v>
      </c>
      <c r="AA20" s="588">
        <v>0.66</v>
      </c>
    </row>
    <row r="21" spans="2:27" ht="13.5" thickBot="1" x14ac:dyDescent="0.25">
      <c r="B21" s="8" t="s">
        <v>52</v>
      </c>
      <c r="C21" s="51">
        <f t="shared" ref="C21:P21" si="0">SUM(C15:C16)</f>
        <v>172.20000000000002</v>
      </c>
      <c r="D21" s="51">
        <f t="shared" si="0"/>
        <v>228.9</v>
      </c>
      <c r="E21" s="51">
        <f t="shared" si="0"/>
        <v>314.05</v>
      </c>
      <c r="F21" s="51">
        <f t="shared" si="0"/>
        <v>165</v>
      </c>
      <c r="G21" s="51">
        <f t="shared" si="0"/>
        <v>110</v>
      </c>
      <c r="H21" s="51">
        <f t="shared" si="0"/>
        <v>35.599999999999994</v>
      </c>
      <c r="I21" s="51">
        <f t="shared" si="0"/>
        <v>172.6</v>
      </c>
      <c r="J21" s="51">
        <f t="shared" si="0"/>
        <v>49.899999999999991</v>
      </c>
      <c r="K21" s="51">
        <f t="shared" si="0"/>
        <v>69.300000000000011</v>
      </c>
      <c r="L21" s="51">
        <f t="shared" si="0"/>
        <v>71.56</v>
      </c>
      <c r="M21" s="191">
        <f t="shared" si="0"/>
        <v>336.68</v>
      </c>
      <c r="N21" s="191">
        <f t="shared" si="0"/>
        <v>281.83999999999997</v>
      </c>
      <c r="O21" s="191">
        <f t="shared" si="0"/>
        <v>62.63</v>
      </c>
      <c r="P21" s="191">
        <f t="shared" si="0"/>
        <v>109.03000000000002</v>
      </c>
      <c r="Q21" s="288">
        <f t="shared" ref="Q21:W21" si="1">SUM(Q15:Q16)</f>
        <v>27.65</v>
      </c>
      <c r="R21" s="191">
        <f t="shared" si="1"/>
        <v>111.94</v>
      </c>
      <c r="S21" s="191">
        <f t="shared" si="1"/>
        <v>281.74</v>
      </c>
      <c r="T21" s="191">
        <f t="shared" si="1"/>
        <v>92.28</v>
      </c>
      <c r="U21" s="191">
        <f t="shared" si="1"/>
        <v>249.09</v>
      </c>
      <c r="V21" s="191">
        <f t="shared" si="1"/>
        <v>55.17</v>
      </c>
      <c r="W21" s="191">
        <f t="shared" si="1"/>
        <v>55.089999999999996</v>
      </c>
      <c r="X21" s="191">
        <f>X15+X17+X19+X20</f>
        <v>23.91</v>
      </c>
      <c r="Y21" s="144">
        <f>SUM(Y15:Y16)</f>
        <v>454.11</v>
      </c>
      <c r="Z21" s="144">
        <f>SUM(Z15:Z16)</f>
        <v>195.46</v>
      </c>
      <c r="AA21" s="144">
        <f>SUM(AA15:AA16)</f>
        <v>53.21</v>
      </c>
    </row>
    <row r="23" spans="2:27" x14ac:dyDescent="0.2">
      <c r="Q23" s="65" t="s">
        <v>452</v>
      </c>
    </row>
    <row r="24" spans="2:27" x14ac:dyDescent="0.2">
      <c r="Q24" s="65" t="s">
        <v>453</v>
      </c>
    </row>
  </sheetData>
  <mergeCells count="11">
    <mergeCell ref="AA17:AA18"/>
    <mergeCell ref="Z17:Z18"/>
    <mergeCell ref="Y17:Y18"/>
    <mergeCell ref="X17:X18"/>
    <mergeCell ref="W17:W18"/>
    <mergeCell ref="U17:U18"/>
    <mergeCell ref="Q17:Q18"/>
    <mergeCell ref="R17:R18"/>
    <mergeCell ref="S17:S18"/>
    <mergeCell ref="T17:T18"/>
    <mergeCell ref="V17:V18"/>
  </mergeCells>
  <phoneticPr fontId="0" type="noConversion"/>
  <pageMargins left="0.75" right="0.75" top="1" bottom="1" header="0" footer="0"/>
  <pageSetup paperSize="9" scale="9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A37"/>
  <sheetViews>
    <sheetView topLeftCell="A7" zoomScale="80" zoomScaleNormal="80" workbookViewId="0">
      <selection activeCell="R5" sqref="R5"/>
    </sheetView>
  </sheetViews>
  <sheetFormatPr baseColWidth="10" defaultRowHeight="12.75" x14ac:dyDescent="0.2"/>
  <cols>
    <col min="1" max="1" width="4.7109375" customWidth="1"/>
    <col min="2" max="2" width="32.28515625" customWidth="1"/>
    <col min="3" max="3" width="7.28515625" customWidth="1"/>
    <col min="4" max="4" width="8" customWidth="1"/>
    <col min="5" max="6" width="7.5703125" bestFit="1" customWidth="1"/>
    <col min="7" max="8" width="6.7109375" bestFit="1" customWidth="1"/>
    <col min="9" max="9" width="7.5703125" bestFit="1" customWidth="1"/>
    <col min="10" max="11" width="6.7109375" bestFit="1" customWidth="1"/>
    <col min="12" max="12" width="6.42578125" bestFit="1" customWidth="1"/>
    <col min="13" max="13" width="8" bestFit="1" customWidth="1"/>
    <col min="14" max="14" width="7.5703125" bestFit="1" customWidth="1"/>
    <col min="15" max="15" width="6.7109375" bestFit="1" customWidth="1"/>
    <col min="16" max="16" width="7.5703125" bestFit="1" customWidth="1"/>
    <col min="17" max="17" width="7.7109375" style="65" customWidth="1"/>
    <col min="18" max="18" width="9.28515625" customWidth="1"/>
    <col min="19" max="19" width="8.7109375" customWidth="1"/>
    <col min="20" max="21" width="8.28515625" customWidth="1"/>
    <col min="22" max="22" width="8" customWidth="1"/>
    <col min="23" max="23" width="6.7109375" customWidth="1"/>
    <col min="24" max="24" width="8" customWidth="1"/>
    <col min="25" max="27" width="8.28515625" customWidth="1"/>
  </cols>
  <sheetData>
    <row r="2" spans="2:27" ht="18" x14ac:dyDescent="0.25">
      <c r="B2" s="10" t="s">
        <v>650</v>
      </c>
    </row>
    <row r="3" spans="2:27" ht="15.75" x14ac:dyDescent="0.25">
      <c r="B3" s="11" t="s">
        <v>10</v>
      </c>
    </row>
    <row r="6" spans="2:27" x14ac:dyDescent="0.2">
      <c r="B6" s="19" t="s">
        <v>42</v>
      </c>
      <c r="C6" t="s">
        <v>509</v>
      </c>
    </row>
    <row r="7" spans="2:27" x14ac:dyDescent="0.2">
      <c r="B7" s="19"/>
    </row>
    <row r="8" spans="2:27" x14ac:dyDescent="0.2">
      <c r="B8" s="19" t="s">
        <v>43</v>
      </c>
      <c r="C8" s="29" t="s">
        <v>512</v>
      </c>
      <c r="D8" s="17" t="s">
        <v>7</v>
      </c>
    </row>
    <row r="9" spans="2:27" x14ac:dyDescent="0.2">
      <c r="B9" s="19"/>
    </row>
    <row r="10" spans="2:27" x14ac:dyDescent="0.2">
      <c r="B10" s="19" t="s">
        <v>44</v>
      </c>
      <c r="C10" t="s">
        <v>64</v>
      </c>
    </row>
    <row r="13" spans="2:27" ht="13.5" thickBot="1" x14ac:dyDescent="0.25">
      <c r="V13" s="400"/>
      <c r="W13" s="400"/>
      <c r="X13" s="400"/>
    </row>
    <row r="14" spans="2:27" ht="13.5" thickBot="1" x14ac:dyDescent="0.25">
      <c r="B14" s="1" t="s">
        <v>96</v>
      </c>
      <c r="C14" s="2">
        <v>1999</v>
      </c>
      <c r="D14" s="2">
        <v>2000</v>
      </c>
      <c r="E14" s="2">
        <v>2001</v>
      </c>
      <c r="F14" s="2">
        <v>2002</v>
      </c>
      <c r="G14" s="2">
        <v>2003</v>
      </c>
      <c r="H14" s="2">
        <v>2004</v>
      </c>
      <c r="I14" s="2">
        <v>2005</v>
      </c>
      <c r="J14" s="2">
        <v>2006</v>
      </c>
      <c r="K14" s="2">
        <v>2007</v>
      </c>
      <c r="L14" s="2">
        <v>2008</v>
      </c>
      <c r="M14" s="3">
        <v>2009</v>
      </c>
      <c r="N14" s="164">
        <v>2010</v>
      </c>
      <c r="O14" s="176">
        <v>2011</v>
      </c>
      <c r="P14" s="176">
        <v>2012</v>
      </c>
      <c r="Q14" s="176">
        <v>2013</v>
      </c>
      <c r="R14" s="176">
        <v>2014</v>
      </c>
      <c r="S14" s="176">
        <v>2015</v>
      </c>
      <c r="T14" s="176">
        <v>2016</v>
      </c>
      <c r="U14" s="176">
        <v>2017</v>
      </c>
      <c r="V14" s="176">
        <v>2018</v>
      </c>
      <c r="W14" s="176">
        <v>2019</v>
      </c>
      <c r="X14" s="176">
        <v>2020</v>
      </c>
      <c r="Y14" s="176">
        <v>2021</v>
      </c>
      <c r="Z14" s="176">
        <v>2022</v>
      </c>
      <c r="AA14" s="155">
        <v>2023</v>
      </c>
    </row>
    <row r="15" spans="2:27" x14ac:dyDescent="0.2">
      <c r="B15" s="20" t="s">
        <v>368</v>
      </c>
      <c r="C15" s="71">
        <v>3.73</v>
      </c>
      <c r="D15" s="71">
        <v>52.41</v>
      </c>
      <c r="E15" s="71">
        <v>15.94</v>
      </c>
      <c r="F15" s="71">
        <v>41.67</v>
      </c>
      <c r="G15" s="71">
        <v>6.71</v>
      </c>
      <c r="H15" s="71">
        <v>10.93</v>
      </c>
      <c r="I15" s="71">
        <v>7.57</v>
      </c>
      <c r="J15" s="71">
        <v>0.7</v>
      </c>
      <c r="K15" s="71">
        <v>3.24</v>
      </c>
      <c r="L15" s="71">
        <v>2.59</v>
      </c>
      <c r="M15" s="143">
        <v>188.44</v>
      </c>
      <c r="N15" s="195">
        <v>5.78</v>
      </c>
      <c r="O15" s="225">
        <v>0.75</v>
      </c>
      <c r="P15" s="225">
        <v>12.14</v>
      </c>
      <c r="Q15" s="140">
        <v>3.14</v>
      </c>
      <c r="R15" s="225">
        <v>4.16</v>
      </c>
      <c r="S15" s="225">
        <v>40.35</v>
      </c>
      <c r="T15" s="225">
        <v>3.13</v>
      </c>
      <c r="U15" s="162">
        <v>201.85</v>
      </c>
      <c r="V15" s="468">
        <v>2.06</v>
      </c>
      <c r="W15" s="468">
        <v>9.35</v>
      </c>
      <c r="X15" s="468">
        <v>1.51</v>
      </c>
      <c r="Y15" s="468">
        <v>205.68</v>
      </c>
      <c r="Z15" s="468">
        <v>103.89</v>
      </c>
      <c r="AA15" s="611">
        <v>8.1199999999999992</v>
      </c>
    </row>
    <row r="16" spans="2:27" x14ac:dyDescent="0.2">
      <c r="B16" s="21" t="s">
        <v>370</v>
      </c>
      <c r="C16" s="72">
        <v>1</v>
      </c>
      <c r="D16" s="72">
        <v>2.2000000000000002</v>
      </c>
      <c r="E16" s="72">
        <v>0.06</v>
      </c>
      <c r="F16" s="72">
        <v>0</v>
      </c>
      <c r="G16" s="72">
        <v>2.2999999999999998</v>
      </c>
      <c r="H16" s="72">
        <v>0</v>
      </c>
      <c r="I16" s="72">
        <v>7.25</v>
      </c>
      <c r="J16" s="72">
        <v>5.5</v>
      </c>
      <c r="K16" s="72">
        <v>0</v>
      </c>
      <c r="L16" s="72">
        <v>0</v>
      </c>
      <c r="M16" s="142">
        <v>5.15</v>
      </c>
      <c r="N16" s="196">
        <v>0.15</v>
      </c>
      <c r="O16" s="226">
        <v>3</v>
      </c>
      <c r="P16" s="226">
        <v>0</v>
      </c>
      <c r="Q16" s="189">
        <v>0</v>
      </c>
      <c r="R16" s="226">
        <v>0</v>
      </c>
      <c r="S16" s="226">
        <v>0.3</v>
      </c>
      <c r="T16" s="226">
        <v>0</v>
      </c>
      <c r="U16" s="140">
        <v>0</v>
      </c>
      <c r="V16" s="469">
        <v>0</v>
      </c>
      <c r="W16" s="469">
        <v>21.92</v>
      </c>
      <c r="X16" s="469">
        <v>0</v>
      </c>
      <c r="Y16" s="469">
        <v>0</v>
      </c>
      <c r="Z16" s="469">
        <v>0</v>
      </c>
      <c r="AA16" s="612">
        <v>0</v>
      </c>
    </row>
    <row r="17" spans="2:27" x14ac:dyDescent="0.2">
      <c r="B17" s="21" t="s">
        <v>369</v>
      </c>
      <c r="C17" s="72">
        <v>1.5</v>
      </c>
      <c r="D17" s="72">
        <v>1.61</v>
      </c>
      <c r="E17" s="72">
        <v>0.05</v>
      </c>
      <c r="F17" s="72">
        <v>1.93</v>
      </c>
      <c r="G17" s="72">
        <v>0.2</v>
      </c>
      <c r="H17" s="72">
        <v>0</v>
      </c>
      <c r="I17" s="72">
        <v>0.04</v>
      </c>
      <c r="J17" s="72">
        <v>1.66</v>
      </c>
      <c r="K17" s="72">
        <v>2.0099999999999998</v>
      </c>
      <c r="L17" s="72">
        <v>1.33</v>
      </c>
      <c r="M17" s="142">
        <v>0.44</v>
      </c>
      <c r="N17" s="196">
        <v>1.55</v>
      </c>
      <c r="O17" s="226">
        <v>13.62</v>
      </c>
      <c r="P17" s="226">
        <v>4.07</v>
      </c>
      <c r="Q17" s="140">
        <v>0.01</v>
      </c>
      <c r="R17" s="226">
        <v>5.64</v>
      </c>
      <c r="S17" s="226">
        <v>1.1599999999999999</v>
      </c>
      <c r="T17" s="788">
        <v>37.39</v>
      </c>
      <c r="U17" s="140">
        <v>6.95</v>
      </c>
      <c r="V17" s="469">
        <v>0</v>
      </c>
      <c r="W17" s="469">
        <v>23.34</v>
      </c>
      <c r="X17" s="469">
        <v>2.8</v>
      </c>
      <c r="Y17" s="469">
        <v>0</v>
      </c>
      <c r="Z17" s="469">
        <v>0</v>
      </c>
      <c r="AA17" s="612">
        <v>0</v>
      </c>
    </row>
    <row r="18" spans="2:27" x14ac:dyDescent="0.2">
      <c r="B18" s="21" t="s">
        <v>371</v>
      </c>
      <c r="C18" s="72">
        <v>10.92</v>
      </c>
      <c r="D18" s="72">
        <v>64.3</v>
      </c>
      <c r="E18" s="72">
        <v>198.5</v>
      </c>
      <c r="F18" s="72">
        <v>66.08</v>
      </c>
      <c r="G18" s="72">
        <v>65.180000000000007</v>
      </c>
      <c r="H18" s="72">
        <v>17.95</v>
      </c>
      <c r="I18" s="72">
        <v>46.03</v>
      </c>
      <c r="J18" s="72">
        <v>20.3</v>
      </c>
      <c r="K18" s="72">
        <v>20.100000000000001</v>
      </c>
      <c r="L18" s="72">
        <v>23.33</v>
      </c>
      <c r="M18" s="142">
        <v>88.7</v>
      </c>
      <c r="N18" s="196">
        <v>45.13</v>
      </c>
      <c r="O18" s="226">
        <v>12.08</v>
      </c>
      <c r="P18" s="226">
        <v>44.62</v>
      </c>
      <c r="Q18" s="140">
        <v>12.95</v>
      </c>
      <c r="R18" s="226">
        <v>58.62</v>
      </c>
      <c r="S18" s="226">
        <v>109.66</v>
      </c>
      <c r="T18" s="788"/>
      <c r="U18" s="140">
        <v>0</v>
      </c>
      <c r="V18" s="469">
        <v>40.659999999999997</v>
      </c>
      <c r="W18" s="469">
        <v>0.48</v>
      </c>
      <c r="X18" s="469">
        <v>1.79</v>
      </c>
      <c r="Y18" s="469">
        <v>20</v>
      </c>
      <c r="Z18" s="469">
        <v>37.9</v>
      </c>
      <c r="AA18" s="612">
        <v>22.76</v>
      </c>
    </row>
    <row r="19" spans="2:27" x14ac:dyDescent="0.2">
      <c r="B19" s="21" t="s">
        <v>373</v>
      </c>
      <c r="C19" s="129">
        <v>0</v>
      </c>
      <c r="D19" s="72">
        <v>0</v>
      </c>
      <c r="E19" s="72">
        <v>0</v>
      </c>
      <c r="F19" s="72">
        <v>0</v>
      </c>
      <c r="G19" s="72">
        <v>0</v>
      </c>
      <c r="H19" s="72">
        <v>0</v>
      </c>
      <c r="I19" s="129">
        <v>55.04</v>
      </c>
      <c r="J19" s="129">
        <v>4.46</v>
      </c>
      <c r="K19" s="129">
        <v>0</v>
      </c>
      <c r="L19" s="72">
        <v>0.01</v>
      </c>
      <c r="M19" s="142">
        <v>2.59</v>
      </c>
      <c r="N19" s="196">
        <v>0</v>
      </c>
      <c r="O19" s="226">
        <v>7.46</v>
      </c>
      <c r="P19" s="226">
        <v>0</v>
      </c>
      <c r="Q19" s="140">
        <v>1.17</v>
      </c>
      <c r="R19" s="226">
        <v>12.02</v>
      </c>
      <c r="S19" s="226">
        <v>5.04</v>
      </c>
      <c r="T19" s="788">
        <v>51.76</v>
      </c>
      <c r="U19" s="140">
        <v>40.29</v>
      </c>
      <c r="V19" s="469">
        <v>0</v>
      </c>
      <c r="W19" s="469">
        <v>0</v>
      </c>
      <c r="X19" s="469">
        <v>0</v>
      </c>
      <c r="Y19" s="469">
        <v>0</v>
      </c>
      <c r="Z19" s="469">
        <v>0.09</v>
      </c>
      <c r="AA19" s="720">
        <v>13.94</v>
      </c>
    </row>
    <row r="20" spans="2:27" ht="13.5" thickBot="1" x14ac:dyDescent="0.25">
      <c r="B20" s="21" t="s">
        <v>372</v>
      </c>
      <c r="C20" s="72">
        <v>155.13</v>
      </c>
      <c r="D20" s="72">
        <v>104.8</v>
      </c>
      <c r="E20" s="72">
        <v>104.43</v>
      </c>
      <c r="F20" s="72">
        <v>55.34</v>
      </c>
      <c r="G20" s="72">
        <v>35.619999999999997</v>
      </c>
      <c r="H20" s="72">
        <v>6.81</v>
      </c>
      <c r="I20" s="72">
        <v>58.16</v>
      </c>
      <c r="J20" s="72">
        <v>17.25</v>
      </c>
      <c r="K20" s="72">
        <v>44.14</v>
      </c>
      <c r="L20" s="72">
        <v>44.3</v>
      </c>
      <c r="M20" s="142">
        <v>51.36</v>
      </c>
      <c r="N20" s="197">
        <v>229.23</v>
      </c>
      <c r="O20" s="227">
        <v>25.72</v>
      </c>
      <c r="P20" s="227">
        <v>48.2</v>
      </c>
      <c r="Q20" s="140">
        <v>10.38</v>
      </c>
      <c r="R20" s="227">
        <v>31.5</v>
      </c>
      <c r="S20" s="226">
        <v>125.23</v>
      </c>
      <c r="T20" s="793"/>
      <c r="U20" s="140">
        <v>0</v>
      </c>
      <c r="V20" s="469">
        <v>12.45</v>
      </c>
      <c r="W20" s="469">
        <v>0</v>
      </c>
      <c r="X20" s="469">
        <v>17.809999999999999</v>
      </c>
      <c r="Y20" s="469">
        <v>228.43</v>
      </c>
      <c r="Z20" s="469">
        <v>53.58</v>
      </c>
      <c r="AA20" s="612">
        <v>8.4</v>
      </c>
    </row>
    <row r="21" spans="2:27" ht="13.5" thickBot="1" x14ac:dyDescent="0.25">
      <c r="B21" s="135" t="s">
        <v>52</v>
      </c>
      <c r="C21" s="460">
        <f t="shared" ref="C21:U21" si="0">SUM(C15:C20)</f>
        <v>172.28</v>
      </c>
      <c r="D21" s="198">
        <f t="shared" si="0"/>
        <v>225.32</v>
      </c>
      <c r="E21" s="198">
        <f t="shared" si="0"/>
        <v>318.98</v>
      </c>
      <c r="F21" s="198">
        <f t="shared" si="0"/>
        <v>165.02</v>
      </c>
      <c r="G21" s="198">
        <f t="shared" si="0"/>
        <v>110.00999999999999</v>
      </c>
      <c r="H21" s="198">
        <f t="shared" si="0"/>
        <v>35.69</v>
      </c>
      <c r="I21" s="198">
        <f t="shared" si="0"/>
        <v>174.09</v>
      </c>
      <c r="J21" s="198">
        <f t="shared" si="0"/>
        <v>49.87</v>
      </c>
      <c r="K21" s="198">
        <f t="shared" si="0"/>
        <v>69.490000000000009</v>
      </c>
      <c r="L21" s="73">
        <f t="shared" si="0"/>
        <v>71.56</v>
      </c>
      <c r="M21" s="144">
        <f t="shared" si="0"/>
        <v>336.68</v>
      </c>
      <c r="N21" s="144">
        <f t="shared" si="0"/>
        <v>281.83999999999997</v>
      </c>
      <c r="O21" s="144">
        <f t="shared" si="0"/>
        <v>62.629999999999995</v>
      </c>
      <c r="P21" s="144">
        <f t="shared" si="0"/>
        <v>109.03</v>
      </c>
      <c r="Q21" s="144">
        <f t="shared" si="0"/>
        <v>27.65</v>
      </c>
      <c r="R21" s="144">
        <f t="shared" si="0"/>
        <v>111.94</v>
      </c>
      <c r="S21" s="144">
        <f>SUM(S15:S20)</f>
        <v>281.74</v>
      </c>
      <c r="T21" s="144">
        <f t="shared" si="0"/>
        <v>92.28</v>
      </c>
      <c r="U21" s="144">
        <f t="shared" si="0"/>
        <v>249.08999999999997</v>
      </c>
      <c r="V21" s="144">
        <f>SUM(V15:V20)</f>
        <v>55.17</v>
      </c>
      <c r="W21" s="144">
        <f>SUM(W15:W20)</f>
        <v>55.089999999999996</v>
      </c>
      <c r="X21" s="144">
        <f>SUM(X15:X20)</f>
        <v>23.909999999999997</v>
      </c>
      <c r="Y21" s="144">
        <f>SUM(Y15:Y20)</f>
        <v>454.11</v>
      </c>
      <c r="Z21" s="137">
        <v>195.46</v>
      </c>
      <c r="AA21" s="27">
        <f>SUM(AA15:AA20)</f>
        <v>53.22</v>
      </c>
    </row>
    <row r="28" spans="2:27" x14ac:dyDescent="0.2">
      <c r="X28" s="794"/>
      <c r="Y28" s="794"/>
      <c r="Z28" s="794"/>
    </row>
    <row r="29" spans="2:27" ht="13.5" thickBot="1" x14ac:dyDescent="0.25">
      <c r="X29" s="794"/>
      <c r="Y29" s="794"/>
      <c r="Z29" s="794"/>
    </row>
    <row r="30" spans="2:27" ht="13.5" thickBot="1" x14ac:dyDescent="0.25">
      <c r="B30" s="1" t="s">
        <v>96</v>
      </c>
      <c r="C30" s="176">
        <v>2016</v>
      </c>
      <c r="D30" s="176">
        <v>2017</v>
      </c>
      <c r="E30" s="164">
        <v>2018</v>
      </c>
      <c r="F30" s="179">
        <v>2019</v>
      </c>
      <c r="G30" s="176">
        <v>2020</v>
      </c>
      <c r="H30" s="176">
        <v>2021</v>
      </c>
      <c r="I30" s="176">
        <v>2022</v>
      </c>
      <c r="J30" s="155">
        <v>2023</v>
      </c>
      <c r="X30" s="794"/>
      <c r="Y30" s="794"/>
      <c r="Z30" s="794"/>
    </row>
    <row r="31" spans="2:27" x14ac:dyDescent="0.2">
      <c r="B31" s="20" t="s">
        <v>368</v>
      </c>
      <c r="C31" s="225">
        <v>3.13</v>
      </c>
      <c r="D31" s="162">
        <v>201.85</v>
      </c>
      <c r="E31" s="470">
        <v>2.06</v>
      </c>
      <c r="F31" s="468">
        <v>9.35</v>
      </c>
      <c r="G31" s="468">
        <v>1.51</v>
      </c>
      <c r="H31" s="468">
        <v>205.68</v>
      </c>
      <c r="I31" s="468">
        <v>103.89</v>
      </c>
      <c r="J31" s="611">
        <v>8.1199999999999992</v>
      </c>
      <c r="X31" s="794"/>
      <c r="Y31" s="794"/>
      <c r="Z31" s="794"/>
    </row>
    <row r="32" spans="2:27" x14ac:dyDescent="0.2">
      <c r="B32" s="21" t="s">
        <v>370</v>
      </c>
      <c r="C32" s="226">
        <v>0</v>
      </c>
      <c r="D32" s="140">
        <v>0</v>
      </c>
      <c r="E32" s="471">
        <v>0</v>
      </c>
      <c r="F32" s="469">
        <v>21.92</v>
      </c>
      <c r="G32" s="469">
        <v>0</v>
      </c>
      <c r="H32" s="469">
        <v>0</v>
      </c>
      <c r="I32" s="469">
        <v>0</v>
      </c>
      <c r="J32" s="612">
        <v>0</v>
      </c>
    </row>
    <row r="33" spans="2:10" x14ac:dyDescent="0.2">
      <c r="B33" s="21" t="s">
        <v>369</v>
      </c>
      <c r="C33" s="788">
        <v>37.39</v>
      </c>
      <c r="D33" s="140">
        <v>6.95</v>
      </c>
      <c r="E33" s="471">
        <v>0</v>
      </c>
      <c r="F33" s="469">
        <v>23.34</v>
      </c>
      <c r="G33" s="469">
        <v>2.8</v>
      </c>
      <c r="H33" s="469">
        <v>0</v>
      </c>
      <c r="I33" s="469">
        <v>0</v>
      </c>
      <c r="J33" s="612">
        <v>0</v>
      </c>
    </row>
    <row r="34" spans="2:10" x14ac:dyDescent="0.2">
      <c r="B34" s="21" t="s">
        <v>371</v>
      </c>
      <c r="C34" s="788"/>
      <c r="D34" s="140">
        <v>0</v>
      </c>
      <c r="E34" s="471">
        <v>40.659999999999997</v>
      </c>
      <c r="F34" s="469">
        <v>0.48</v>
      </c>
      <c r="G34" s="469">
        <v>1.79</v>
      </c>
      <c r="H34" s="469">
        <v>20</v>
      </c>
      <c r="I34" s="469">
        <v>37.9</v>
      </c>
      <c r="J34" s="612">
        <v>22.76</v>
      </c>
    </row>
    <row r="35" spans="2:10" x14ac:dyDescent="0.2">
      <c r="B35" s="21" t="s">
        <v>373</v>
      </c>
      <c r="C35" s="788">
        <v>51.76</v>
      </c>
      <c r="D35" s="140">
        <v>40.29</v>
      </c>
      <c r="E35" s="471">
        <v>0</v>
      </c>
      <c r="F35" s="469">
        <v>0</v>
      </c>
      <c r="G35" s="469">
        <v>0</v>
      </c>
      <c r="H35" s="469">
        <v>0</v>
      </c>
      <c r="I35" s="469">
        <v>0.09</v>
      </c>
      <c r="J35" s="720">
        <v>13.94</v>
      </c>
    </row>
    <row r="36" spans="2:10" ht="13.5" thickBot="1" x14ac:dyDescent="0.25">
      <c r="B36" s="21" t="s">
        <v>372</v>
      </c>
      <c r="C36" s="793"/>
      <c r="D36" s="140">
        <v>0</v>
      </c>
      <c r="E36" s="471">
        <v>12.45</v>
      </c>
      <c r="F36" s="469">
        <v>0</v>
      </c>
      <c r="G36" s="469">
        <v>17.809999999999999</v>
      </c>
      <c r="H36" s="469">
        <v>228.43</v>
      </c>
      <c r="I36" s="469">
        <v>53.58</v>
      </c>
      <c r="J36" s="612">
        <v>8.4</v>
      </c>
    </row>
    <row r="37" spans="2:10" ht="13.5" thickBot="1" x14ac:dyDescent="0.25">
      <c r="B37" s="8" t="s">
        <v>52</v>
      </c>
      <c r="C37" s="144">
        <f t="shared" ref="C37:H37" si="1">SUM(C31:C36)</f>
        <v>92.28</v>
      </c>
      <c r="D37" s="144">
        <f t="shared" si="1"/>
        <v>249.08999999999997</v>
      </c>
      <c r="E37" s="73">
        <f t="shared" si="1"/>
        <v>55.17</v>
      </c>
      <c r="F37" s="144">
        <f t="shared" si="1"/>
        <v>55.089999999999996</v>
      </c>
      <c r="G37" s="144">
        <f t="shared" si="1"/>
        <v>23.909999999999997</v>
      </c>
      <c r="H37" s="144">
        <f t="shared" si="1"/>
        <v>454.11</v>
      </c>
      <c r="I37" s="137">
        <v>195.46</v>
      </c>
      <c r="J37" s="27">
        <f>SUM(J31:J36)</f>
        <v>53.22</v>
      </c>
    </row>
  </sheetData>
  <mergeCells count="8">
    <mergeCell ref="T19:T20"/>
    <mergeCell ref="T17:T18"/>
    <mergeCell ref="C33:C34"/>
    <mergeCell ref="C35:C36"/>
    <mergeCell ref="X31:Z31"/>
    <mergeCell ref="X29:Z29"/>
    <mergeCell ref="X30:Z30"/>
    <mergeCell ref="X28:Z28"/>
  </mergeCells>
  <phoneticPr fontId="0" type="noConversion"/>
  <pageMargins left="0.74803149606299213" right="0.74803149606299213" top="0.98425196850393704" bottom="0.98425196850393704" header="0" footer="0"/>
  <pageSetup paperSize="9" scale="6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A14"/>
  <sheetViews>
    <sheetView topLeftCell="B1" zoomScale="75" zoomScaleNormal="75" workbookViewId="0">
      <selection activeCell="R5" sqref="R5"/>
    </sheetView>
  </sheetViews>
  <sheetFormatPr baseColWidth="10" defaultRowHeight="12.75" x14ac:dyDescent="0.2"/>
  <cols>
    <col min="1" max="1" width="4.7109375" customWidth="1"/>
    <col min="2" max="2" width="22.42578125" customWidth="1"/>
    <col min="3" max="3" width="7.5703125" customWidth="1"/>
    <col min="4" max="4" width="8.5703125" customWidth="1"/>
    <col min="5" max="5" width="6.28515625" bestFit="1" customWidth="1"/>
    <col min="6" max="6" width="6.5703125" customWidth="1"/>
    <col min="7" max="7" width="8.28515625" customWidth="1"/>
    <col min="8" max="8" width="6.5703125" bestFit="1" customWidth="1"/>
    <col min="9" max="9" width="10.42578125" customWidth="1"/>
    <col min="10" max="12" width="7.7109375" customWidth="1"/>
    <col min="13" max="13" width="10.28515625" customWidth="1"/>
    <col min="14" max="16" width="8.7109375" customWidth="1"/>
    <col min="17" max="17" width="8.7109375" style="65" customWidth="1"/>
    <col min="18" max="18" width="9.7109375" customWidth="1"/>
    <col min="19" max="19" width="8.42578125" customWidth="1"/>
    <col min="21" max="21" width="10.7109375" customWidth="1"/>
    <col min="22" max="22" width="9.28515625" customWidth="1"/>
    <col min="23" max="23" width="9.5703125" customWidth="1"/>
    <col min="24" max="24" width="7.5703125" customWidth="1"/>
    <col min="25" max="25" width="10.42578125" bestFit="1" customWidth="1"/>
    <col min="26" max="26" width="12.85546875" bestFit="1" customWidth="1"/>
    <col min="27" max="27" width="11" customWidth="1"/>
  </cols>
  <sheetData>
    <row r="2" spans="2:27" ht="18" x14ac:dyDescent="0.25">
      <c r="B2" s="10" t="s">
        <v>650</v>
      </c>
    </row>
    <row r="3" spans="2:27" ht="15.75" x14ac:dyDescent="0.25">
      <c r="B3" s="11" t="s">
        <v>10</v>
      </c>
    </row>
    <row r="6" spans="2:27" x14ac:dyDescent="0.2">
      <c r="B6" s="19" t="s">
        <v>42</v>
      </c>
      <c r="C6" t="s">
        <v>509</v>
      </c>
    </row>
    <row r="7" spans="2:27" x14ac:dyDescent="0.2">
      <c r="B7" s="19"/>
    </row>
    <row r="8" spans="2:27" x14ac:dyDescent="0.2">
      <c r="B8" s="19" t="s">
        <v>43</v>
      </c>
      <c r="C8" s="29" t="s">
        <v>511</v>
      </c>
      <c r="D8" s="55" t="s">
        <v>5</v>
      </c>
    </row>
    <row r="9" spans="2:27" x14ac:dyDescent="0.2">
      <c r="B9" s="19"/>
    </row>
    <row r="10" spans="2:27" x14ac:dyDescent="0.2">
      <c r="B10" s="19" t="s">
        <v>44</v>
      </c>
      <c r="C10" t="s">
        <v>64</v>
      </c>
    </row>
    <row r="12" spans="2:27" ht="13.5" thickBot="1" x14ac:dyDescent="0.25"/>
    <row r="13" spans="2:27" ht="13.5" thickBot="1" x14ac:dyDescent="0.25">
      <c r="B13" s="8" t="s">
        <v>84</v>
      </c>
      <c r="C13" s="28">
        <v>1999</v>
      </c>
      <c r="D13" s="28">
        <v>2000</v>
      </c>
      <c r="E13" s="28">
        <v>2001</v>
      </c>
      <c r="F13" s="28">
        <v>2002</v>
      </c>
      <c r="G13" s="28">
        <v>2003</v>
      </c>
      <c r="H13" s="28">
        <v>2004</v>
      </c>
      <c r="I13" s="28">
        <v>2005</v>
      </c>
      <c r="J13" s="28">
        <v>2006</v>
      </c>
      <c r="K13" s="28">
        <v>2007</v>
      </c>
      <c r="L13" s="28">
        <v>2008</v>
      </c>
      <c r="M13" s="28">
        <v>2009</v>
      </c>
      <c r="N13" s="164">
        <v>2010</v>
      </c>
      <c r="O13" s="164">
        <v>2011</v>
      </c>
      <c r="P13" s="164">
        <v>2012</v>
      </c>
      <c r="Q13" s="164">
        <v>2013</v>
      </c>
      <c r="R13" s="164">
        <v>2014</v>
      </c>
      <c r="S13" s="164">
        <v>2015</v>
      </c>
      <c r="T13" s="164">
        <v>2016</v>
      </c>
      <c r="U13" s="164">
        <v>2017</v>
      </c>
      <c r="V13" s="164">
        <v>2018</v>
      </c>
      <c r="W13" s="164">
        <v>2019</v>
      </c>
      <c r="X13" s="176">
        <v>2020</v>
      </c>
      <c r="Y13" s="176">
        <v>2021</v>
      </c>
      <c r="Z13" s="176">
        <v>2022</v>
      </c>
      <c r="AA13" s="155">
        <v>2023</v>
      </c>
    </row>
    <row r="14" spans="2:27" ht="13.5" thickBot="1" x14ac:dyDescent="0.25">
      <c r="B14" s="45" t="s">
        <v>85</v>
      </c>
      <c r="C14" s="46"/>
      <c r="D14" s="46"/>
      <c r="E14" s="46"/>
      <c r="F14" s="46"/>
      <c r="G14" s="46">
        <v>66376</v>
      </c>
      <c r="H14" s="46">
        <v>11576</v>
      </c>
      <c r="I14" s="46">
        <v>189052</v>
      </c>
      <c r="J14" s="46">
        <v>40259</v>
      </c>
      <c r="K14" s="46">
        <v>50019</v>
      </c>
      <c r="L14" s="46">
        <v>87901</v>
      </c>
      <c r="M14" s="145">
        <v>1317888</v>
      </c>
      <c r="N14" s="199">
        <v>439568</v>
      </c>
      <c r="O14" s="199">
        <f>239157+23212</f>
        <v>262369</v>
      </c>
      <c r="P14" s="199">
        <v>278233</v>
      </c>
      <c r="Q14" s="145">
        <v>103848</v>
      </c>
      <c r="R14" s="199">
        <v>1002571</v>
      </c>
      <c r="S14" s="145">
        <v>679223</v>
      </c>
      <c r="T14" s="199">
        <v>232956</v>
      </c>
      <c r="U14" s="145">
        <v>1148224</v>
      </c>
      <c r="V14" s="145">
        <v>160373</v>
      </c>
      <c r="W14" s="479">
        <v>24579</v>
      </c>
      <c r="X14" s="479">
        <v>5985</v>
      </c>
      <c r="Y14" s="565">
        <v>2460536</v>
      </c>
      <c r="Z14" s="707">
        <v>1789372</v>
      </c>
      <c r="AA14" s="615">
        <v>30596.97</v>
      </c>
    </row>
  </sheetData>
  <phoneticPr fontId="0" type="noConversion"/>
  <pageMargins left="0.75" right="0.75" top="1" bottom="1" header="0" footer="0"/>
  <pageSetup paperSize="9" scale="9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A20"/>
  <sheetViews>
    <sheetView zoomScale="80" zoomScaleNormal="80" workbookViewId="0">
      <selection activeCell="R5" sqref="R5"/>
    </sheetView>
  </sheetViews>
  <sheetFormatPr baseColWidth="10" defaultRowHeight="12.75" x14ac:dyDescent="0.2"/>
  <cols>
    <col min="1" max="1" width="4.7109375" customWidth="1"/>
    <col min="2" max="2" width="23.7109375" customWidth="1"/>
    <col min="3" max="3" width="6.42578125" customWidth="1"/>
    <col min="4" max="4" width="6.7109375" customWidth="1"/>
    <col min="5" max="10" width="6.28515625" customWidth="1"/>
    <col min="11" max="12" width="7.7109375" customWidth="1"/>
    <col min="13" max="13" width="7.5703125" customWidth="1"/>
    <col min="14" max="16" width="6.28515625" bestFit="1" customWidth="1"/>
    <col min="17" max="17" width="6.28515625" style="65" bestFit="1" customWidth="1"/>
    <col min="18" max="20" width="6.28515625" bestFit="1" customWidth="1"/>
    <col min="21" max="21" width="8" customWidth="1"/>
    <col min="22" max="22" width="8.28515625" customWidth="1"/>
    <col min="23" max="23" width="7.42578125" customWidth="1"/>
    <col min="24" max="24" width="6.7109375" customWidth="1"/>
    <col min="25" max="27" width="7" customWidth="1"/>
  </cols>
  <sheetData>
    <row r="2" spans="2:27" ht="18" x14ac:dyDescent="0.25">
      <c r="B2" s="10" t="s">
        <v>650</v>
      </c>
    </row>
    <row r="3" spans="2:27" ht="15.75" x14ac:dyDescent="0.25">
      <c r="B3" s="11" t="s">
        <v>10</v>
      </c>
    </row>
    <row r="6" spans="2:27" x14ac:dyDescent="0.2">
      <c r="B6" s="19" t="s">
        <v>42</v>
      </c>
      <c r="C6" t="s">
        <v>488</v>
      </c>
    </row>
    <row r="7" spans="2:27" x14ac:dyDescent="0.2">
      <c r="B7" s="19"/>
    </row>
    <row r="8" spans="2:27" x14ac:dyDescent="0.2">
      <c r="B8" s="19" t="s">
        <v>43</v>
      </c>
      <c r="C8" s="29" t="s">
        <v>12</v>
      </c>
      <c r="D8" s="17" t="s">
        <v>36</v>
      </c>
    </row>
    <row r="9" spans="2:27" x14ac:dyDescent="0.2">
      <c r="B9" s="19"/>
    </row>
    <row r="10" spans="2:27" x14ac:dyDescent="0.2">
      <c r="B10" s="19" t="s">
        <v>44</v>
      </c>
      <c r="C10" t="s">
        <v>11</v>
      </c>
    </row>
    <row r="12" spans="2:27" ht="13.5" thickBot="1" x14ac:dyDescent="0.25"/>
    <row r="13" spans="2:27" ht="13.5" thickBot="1" x14ac:dyDescent="0.25">
      <c r="B13" s="8" t="s">
        <v>97</v>
      </c>
      <c r="C13" s="28">
        <v>1859</v>
      </c>
      <c r="D13" s="28">
        <v>1901</v>
      </c>
      <c r="E13" s="28">
        <v>1924</v>
      </c>
      <c r="F13" s="28">
        <v>1950</v>
      </c>
      <c r="G13" s="28">
        <v>1977</v>
      </c>
      <c r="H13" s="28">
        <v>1985</v>
      </c>
      <c r="I13" s="28">
        <v>1992</v>
      </c>
      <c r="J13" s="28">
        <v>1999</v>
      </c>
      <c r="K13" s="28">
        <v>2006</v>
      </c>
      <c r="L13" s="137">
        <v>2007</v>
      </c>
      <c r="M13" s="136">
        <v>2009</v>
      </c>
      <c r="N13" s="179">
        <v>2010</v>
      </c>
      <c r="O13" s="176">
        <v>2011</v>
      </c>
      <c r="P13" s="176">
        <v>2012</v>
      </c>
      <c r="Q13" s="176">
        <v>2013</v>
      </c>
      <c r="R13" s="176">
        <v>2014</v>
      </c>
      <c r="S13" s="176">
        <v>2015</v>
      </c>
      <c r="T13" s="176">
        <v>2016</v>
      </c>
      <c r="U13" s="176">
        <v>2017</v>
      </c>
      <c r="V13" s="176">
        <v>2018</v>
      </c>
      <c r="W13" s="176">
        <v>2019</v>
      </c>
      <c r="X13" s="176">
        <v>2020</v>
      </c>
      <c r="Y13" s="176">
        <v>2021</v>
      </c>
      <c r="Z13" s="176">
        <v>2022</v>
      </c>
      <c r="AA13" s="155">
        <v>2023</v>
      </c>
    </row>
    <row r="14" spans="2:27" x14ac:dyDescent="0.2">
      <c r="B14" s="21" t="s">
        <v>93</v>
      </c>
      <c r="C14" s="4">
        <v>1</v>
      </c>
      <c r="D14" s="4">
        <v>1</v>
      </c>
      <c r="E14" s="4">
        <v>1</v>
      </c>
      <c r="F14" s="4">
        <v>1</v>
      </c>
      <c r="G14" s="4">
        <v>7</v>
      </c>
      <c r="H14" s="4">
        <v>8</v>
      </c>
      <c r="I14" s="4">
        <v>19</v>
      </c>
      <c r="J14" s="4">
        <v>26</v>
      </c>
      <c r="K14" s="4">
        <v>31</v>
      </c>
      <c r="L14" s="4">
        <v>33</v>
      </c>
      <c r="M14" s="140">
        <v>34</v>
      </c>
      <c r="N14" s="152">
        <v>34</v>
      </c>
      <c r="O14" s="207">
        <v>36</v>
      </c>
      <c r="P14" s="207">
        <v>36</v>
      </c>
      <c r="Q14" s="162">
        <v>36</v>
      </c>
      <c r="R14" s="162">
        <v>36</v>
      </c>
      <c r="S14" s="207">
        <v>36</v>
      </c>
      <c r="T14" s="162">
        <v>36</v>
      </c>
      <c r="U14" s="162">
        <v>36</v>
      </c>
      <c r="V14" s="162">
        <v>36</v>
      </c>
      <c r="W14" s="162">
        <v>36</v>
      </c>
      <c r="X14" s="162">
        <v>36</v>
      </c>
      <c r="Y14" s="162">
        <v>36</v>
      </c>
      <c r="Z14" s="162">
        <v>36</v>
      </c>
      <c r="AA14" s="240">
        <v>36</v>
      </c>
    </row>
    <row r="15" spans="2:27" x14ac:dyDescent="0.2">
      <c r="B15" s="21" t="s">
        <v>94</v>
      </c>
      <c r="C15" s="4">
        <v>301</v>
      </c>
      <c r="D15" s="4">
        <v>144</v>
      </c>
      <c r="E15" s="4">
        <v>150</v>
      </c>
      <c r="F15" s="4">
        <v>178</v>
      </c>
      <c r="G15" s="4">
        <v>166</v>
      </c>
      <c r="H15" s="4">
        <v>164</v>
      </c>
      <c r="I15" s="4">
        <v>169</v>
      </c>
      <c r="J15" s="4">
        <v>176</v>
      </c>
      <c r="K15" s="4">
        <v>171</v>
      </c>
      <c r="L15" s="4">
        <v>172</v>
      </c>
      <c r="M15" s="140">
        <v>174</v>
      </c>
      <c r="N15" s="152">
        <v>175</v>
      </c>
      <c r="O15" s="207">
        <v>172</v>
      </c>
      <c r="P15" s="207">
        <v>170</v>
      </c>
      <c r="Q15" s="140">
        <v>170</v>
      </c>
      <c r="R15" s="140">
        <v>170</v>
      </c>
      <c r="S15" s="207">
        <v>171</v>
      </c>
      <c r="T15" s="140">
        <v>171</v>
      </c>
      <c r="U15" s="140">
        <v>167</v>
      </c>
      <c r="V15" s="140">
        <v>168</v>
      </c>
      <c r="W15" s="140">
        <v>167</v>
      </c>
      <c r="X15" s="140">
        <v>168</v>
      </c>
      <c r="Y15" s="140">
        <v>168</v>
      </c>
      <c r="Z15" s="140">
        <v>169</v>
      </c>
      <c r="AA15" s="241">
        <v>169</v>
      </c>
    </row>
    <row r="16" spans="2:27" ht="13.5" thickBot="1" x14ac:dyDescent="0.25">
      <c r="B16" s="21" t="s">
        <v>567</v>
      </c>
      <c r="C16" s="5">
        <v>0</v>
      </c>
      <c r="D16" s="4">
        <v>0</v>
      </c>
      <c r="E16" s="4">
        <v>0</v>
      </c>
      <c r="F16" s="4">
        <v>0</v>
      </c>
      <c r="G16" s="4">
        <v>0</v>
      </c>
      <c r="H16" s="4">
        <v>0</v>
      </c>
      <c r="I16" s="5">
        <v>1</v>
      </c>
      <c r="J16" s="5">
        <v>1</v>
      </c>
      <c r="K16" s="5">
        <v>3</v>
      </c>
      <c r="L16" s="4">
        <v>3</v>
      </c>
      <c r="M16" s="140">
        <v>2</v>
      </c>
      <c r="N16" s="152">
        <v>2</v>
      </c>
      <c r="O16" s="207">
        <v>2</v>
      </c>
      <c r="P16" s="207">
        <v>2</v>
      </c>
      <c r="Q16" s="140">
        <v>2</v>
      </c>
      <c r="R16" s="140">
        <v>2</v>
      </c>
      <c r="S16" s="207">
        <v>2</v>
      </c>
      <c r="T16" s="140">
        <v>2</v>
      </c>
      <c r="U16" s="140">
        <v>2</v>
      </c>
      <c r="V16" s="140">
        <v>2</v>
      </c>
      <c r="W16" s="140">
        <v>2</v>
      </c>
      <c r="X16" s="140">
        <v>2</v>
      </c>
      <c r="Y16" s="140">
        <v>2</v>
      </c>
      <c r="Z16" s="140">
        <v>2</v>
      </c>
      <c r="AA16" s="241">
        <v>2</v>
      </c>
    </row>
    <row r="17" spans="2:27" ht="13.5" thickBot="1" x14ac:dyDescent="0.25">
      <c r="B17" s="8" t="s">
        <v>52</v>
      </c>
      <c r="C17" s="56">
        <f t="shared" ref="C17:N17" si="0">SUM(C14:C16)</f>
        <v>302</v>
      </c>
      <c r="D17" s="56">
        <f t="shared" si="0"/>
        <v>145</v>
      </c>
      <c r="E17" s="56">
        <f t="shared" si="0"/>
        <v>151</v>
      </c>
      <c r="F17" s="56">
        <f t="shared" si="0"/>
        <v>179</v>
      </c>
      <c r="G17" s="56">
        <f t="shared" si="0"/>
        <v>173</v>
      </c>
      <c r="H17" s="56">
        <f t="shared" si="0"/>
        <v>172</v>
      </c>
      <c r="I17" s="56">
        <f t="shared" si="0"/>
        <v>189</v>
      </c>
      <c r="J17" s="56">
        <f t="shared" si="0"/>
        <v>203</v>
      </c>
      <c r="K17" s="56">
        <f t="shared" si="0"/>
        <v>205</v>
      </c>
      <c r="L17" s="28">
        <f t="shared" si="0"/>
        <v>208</v>
      </c>
      <c r="M17" s="27">
        <f t="shared" si="0"/>
        <v>210</v>
      </c>
      <c r="N17" s="137">
        <f t="shared" si="0"/>
        <v>211</v>
      </c>
      <c r="O17" s="208">
        <f t="shared" ref="O17:T17" si="1">SUM(O14:O16)</f>
        <v>210</v>
      </c>
      <c r="P17" s="208">
        <f t="shared" si="1"/>
        <v>208</v>
      </c>
      <c r="Q17" s="208">
        <f t="shared" si="1"/>
        <v>208</v>
      </c>
      <c r="R17" s="208">
        <f t="shared" si="1"/>
        <v>208</v>
      </c>
      <c r="S17" s="208">
        <f t="shared" si="1"/>
        <v>209</v>
      </c>
      <c r="T17" s="208">
        <f t="shared" si="1"/>
        <v>209</v>
      </c>
      <c r="U17" s="137">
        <v>205</v>
      </c>
      <c r="V17" s="137">
        <f>SUM(V14:V16)</f>
        <v>206</v>
      </c>
      <c r="W17" s="137">
        <v>205</v>
      </c>
      <c r="X17" s="137">
        <f>SUM(X14:X16)</f>
        <v>206</v>
      </c>
      <c r="Y17" s="137">
        <v>206</v>
      </c>
      <c r="Z17" s="137">
        <v>207</v>
      </c>
      <c r="AA17" s="27">
        <v>207</v>
      </c>
    </row>
    <row r="18" spans="2:27" x14ac:dyDescent="0.2">
      <c r="C18" s="57"/>
      <c r="D18" s="57"/>
      <c r="E18" s="57"/>
      <c r="F18" s="57"/>
      <c r="G18" s="57"/>
      <c r="H18" s="57"/>
      <c r="I18" s="57"/>
      <c r="J18" s="57"/>
      <c r="K18" s="57"/>
      <c r="O18" s="201"/>
      <c r="U18" s="248" t="s">
        <v>525</v>
      </c>
    </row>
    <row r="19" spans="2:27" x14ac:dyDescent="0.2">
      <c r="B19" s="291" t="s">
        <v>517</v>
      </c>
    </row>
    <row r="20" spans="2:27" x14ac:dyDescent="0.2">
      <c r="B20" s="291" t="s">
        <v>518</v>
      </c>
    </row>
  </sheetData>
  <phoneticPr fontId="0" type="noConversion"/>
  <pageMargins left="0.74803149606299213" right="0.74803149606299213" top="0.98425196850393704" bottom="0.98425196850393704" header="0" footer="0"/>
  <pageSetup paperSize="9" scale="65"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A20"/>
  <sheetViews>
    <sheetView zoomScale="75" workbookViewId="0">
      <selection activeCell="R5" sqref="R5"/>
    </sheetView>
  </sheetViews>
  <sheetFormatPr baseColWidth="10" defaultRowHeight="12.75" x14ac:dyDescent="0.2"/>
  <cols>
    <col min="1" max="1" width="4.7109375" customWidth="1"/>
    <col min="2" max="2" width="34" customWidth="1"/>
    <col min="3" max="3" width="7.28515625" customWidth="1"/>
    <col min="4" max="4" width="7" customWidth="1"/>
    <col min="5" max="5" width="6.28515625" bestFit="1" customWidth="1"/>
    <col min="6" max="6" width="8.28515625" customWidth="1"/>
    <col min="7" max="7" width="8.5703125" customWidth="1"/>
    <col min="8" max="8" width="7" customWidth="1"/>
    <col min="9" max="9" width="7.28515625" customWidth="1"/>
    <col min="10" max="11" width="6.7109375" customWidth="1"/>
    <col min="12" max="12" width="7.42578125" customWidth="1"/>
    <col min="13" max="13" width="7" customWidth="1"/>
    <col min="14" max="20" width="6.28515625" bestFit="1" customWidth="1"/>
    <col min="21" max="21" width="6.5703125" customWidth="1"/>
    <col min="22" max="23" width="7.28515625" customWidth="1"/>
    <col min="24" max="24" width="7.5703125" customWidth="1"/>
    <col min="25" max="26" width="7.42578125" customWidth="1"/>
    <col min="27" max="27" width="8.7109375" customWidth="1"/>
  </cols>
  <sheetData>
    <row r="2" spans="2:27" ht="18" x14ac:dyDescent="0.25">
      <c r="B2" s="10" t="s">
        <v>650</v>
      </c>
    </row>
    <row r="3" spans="2:27" ht="15.75" x14ac:dyDescent="0.25">
      <c r="B3" s="11" t="s">
        <v>10</v>
      </c>
    </row>
    <row r="6" spans="2:27" x14ac:dyDescent="0.2">
      <c r="B6" s="19" t="s">
        <v>42</v>
      </c>
      <c r="C6" t="s">
        <v>509</v>
      </c>
    </row>
    <row r="7" spans="2:27" x14ac:dyDescent="0.2">
      <c r="B7" s="19"/>
    </row>
    <row r="8" spans="2:27" x14ac:dyDescent="0.2">
      <c r="B8" s="19" t="s">
        <v>43</v>
      </c>
      <c r="C8" s="29" t="s">
        <v>510</v>
      </c>
      <c r="D8" s="17" t="s">
        <v>599</v>
      </c>
    </row>
    <row r="9" spans="2:27" x14ac:dyDescent="0.2">
      <c r="B9" s="19"/>
    </row>
    <row r="10" spans="2:27" x14ac:dyDescent="0.2">
      <c r="B10" s="19" t="s">
        <v>44</v>
      </c>
      <c r="C10" t="s">
        <v>64</v>
      </c>
    </row>
    <row r="12" spans="2:27" ht="13.5" thickBot="1" x14ac:dyDescent="0.25"/>
    <row r="13" spans="2:27" ht="13.5" thickBot="1" x14ac:dyDescent="0.25">
      <c r="B13" s="1" t="s">
        <v>84</v>
      </c>
      <c r="C13" s="2">
        <v>1999</v>
      </c>
      <c r="D13" s="2">
        <v>2000</v>
      </c>
      <c r="E13" s="2">
        <v>2001</v>
      </c>
      <c r="F13" s="2">
        <v>2002</v>
      </c>
      <c r="G13" s="2">
        <v>2003</v>
      </c>
      <c r="H13" s="2">
        <v>2004</v>
      </c>
      <c r="I13" s="2">
        <v>2005</v>
      </c>
      <c r="J13" s="2">
        <v>2006</v>
      </c>
      <c r="K13" s="2">
        <v>2007</v>
      </c>
      <c r="L13" s="2">
        <v>2008</v>
      </c>
      <c r="M13" s="3">
        <v>2009</v>
      </c>
      <c r="N13" s="137">
        <v>2010</v>
      </c>
      <c r="O13" s="137">
        <v>2011</v>
      </c>
      <c r="P13" s="137">
        <v>2012</v>
      </c>
      <c r="Q13" s="176">
        <v>2013</v>
      </c>
      <c r="R13" s="137">
        <v>2014</v>
      </c>
      <c r="S13" s="137">
        <v>2015</v>
      </c>
      <c r="T13" s="176">
        <v>2016</v>
      </c>
      <c r="U13" s="176">
        <v>2017</v>
      </c>
      <c r="V13" s="176">
        <v>2018</v>
      </c>
      <c r="W13" s="176">
        <v>2019</v>
      </c>
      <c r="X13" s="176">
        <v>2020</v>
      </c>
      <c r="Y13" s="176">
        <v>2021</v>
      </c>
      <c r="Z13" s="176">
        <v>2022</v>
      </c>
      <c r="AA13" s="155">
        <v>2023</v>
      </c>
    </row>
    <row r="14" spans="2:27" ht="13.5" thickBot="1" x14ac:dyDescent="0.25">
      <c r="B14" s="45" t="s">
        <v>164</v>
      </c>
      <c r="C14" s="46">
        <v>970</v>
      </c>
      <c r="D14" s="46">
        <v>1320</v>
      </c>
      <c r="E14" s="46">
        <v>70</v>
      </c>
      <c r="F14" s="46">
        <v>350</v>
      </c>
      <c r="G14" s="46">
        <v>2500</v>
      </c>
      <c r="H14" s="46">
        <v>6411</v>
      </c>
      <c r="I14" s="46">
        <v>1040</v>
      </c>
      <c r="J14" s="46">
        <v>1967</v>
      </c>
      <c r="K14" s="46">
        <v>2258</v>
      </c>
      <c r="L14" s="46">
        <v>2160</v>
      </c>
      <c r="M14" s="145">
        <v>3218</v>
      </c>
      <c r="N14" s="145">
        <v>4340</v>
      </c>
      <c r="O14" s="145">
        <v>69</v>
      </c>
      <c r="P14" s="145">
        <v>2139</v>
      </c>
      <c r="Q14" s="185">
        <v>110</v>
      </c>
      <c r="R14" s="145">
        <v>210</v>
      </c>
      <c r="S14" s="145">
        <v>210</v>
      </c>
      <c r="T14" s="145">
        <v>1253</v>
      </c>
      <c r="U14" s="185">
        <v>473</v>
      </c>
      <c r="V14" s="185">
        <v>75</v>
      </c>
      <c r="W14" s="185">
        <v>51</v>
      </c>
      <c r="X14" s="185">
        <v>10</v>
      </c>
      <c r="Y14" s="145">
        <v>2510</v>
      </c>
      <c r="Z14" s="145">
        <v>3017</v>
      </c>
      <c r="AA14" s="552">
        <v>4414</v>
      </c>
    </row>
    <row r="17" spans="2:2" x14ac:dyDescent="0.2">
      <c r="B17" t="s">
        <v>598</v>
      </c>
    </row>
    <row r="18" spans="2:2" x14ac:dyDescent="0.2">
      <c r="B18" t="s">
        <v>595</v>
      </c>
    </row>
    <row r="19" spans="2:2" x14ac:dyDescent="0.2">
      <c r="B19" t="s">
        <v>596</v>
      </c>
    </row>
    <row r="20" spans="2:2" x14ac:dyDescent="0.2">
      <c r="B20" t="s">
        <v>597</v>
      </c>
    </row>
  </sheetData>
  <phoneticPr fontId="0" type="noConversion"/>
  <pageMargins left="0.74803149606299213" right="0.74803149606299213" top="0.98425196850393704" bottom="0.98425196850393704" header="0" footer="0"/>
  <pageSetup paperSize="9" scale="6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62"/>
  <sheetViews>
    <sheetView zoomScale="75" workbookViewId="0">
      <selection activeCell="R5" sqref="R5"/>
    </sheetView>
  </sheetViews>
  <sheetFormatPr baseColWidth="10" defaultRowHeight="12.75" x14ac:dyDescent="0.2"/>
  <cols>
    <col min="1" max="1" width="4.7109375" customWidth="1"/>
    <col min="2" max="2" width="43.42578125" customWidth="1"/>
    <col min="3" max="3" width="55.28515625" customWidth="1"/>
    <col min="4" max="4" width="16.42578125" customWidth="1"/>
  </cols>
  <sheetData>
    <row r="2" spans="2:4" ht="18" x14ac:dyDescent="0.25">
      <c r="B2" s="10" t="s">
        <v>650</v>
      </c>
    </row>
    <row r="3" spans="2:4" ht="15.75" x14ac:dyDescent="0.25">
      <c r="B3" s="11" t="s">
        <v>10</v>
      </c>
    </row>
    <row r="6" spans="2:4" x14ac:dyDescent="0.2">
      <c r="B6" s="19" t="s">
        <v>42</v>
      </c>
      <c r="C6" t="s">
        <v>516</v>
      </c>
    </row>
    <row r="7" spans="2:4" x14ac:dyDescent="0.2">
      <c r="B7" s="19"/>
    </row>
    <row r="8" spans="2:4" x14ac:dyDescent="0.2">
      <c r="B8" s="19" t="s">
        <v>43</v>
      </c>
      <c r="C8" s="29" t="s">
        <v>29</v>
      </c>
      <c r="D8" t="s">
        <v>123</v>
      </c>
    </row>
    <row r="9" spans="2:4" x14ac:dyDescent="0.2">
      <c r="B9" s="19"/>
    </row>
    <row r="10" spans="2:4" x14ac:dyDescent="0.2">
      <c r="B10" s="19" t="s">
        <v>44</v>
      </c>
      <c r="C10" t="s">
        <v>45</v>
      </c>
    </row>
    <row r="12" spans="2:4" ht="13.5" thickBot="1" x14ac:dyDescent="0.25"/>
    <row r="13" spans="2:4" ht="13.5" thickBot="1" x14ac:dyDescent="0.25">
      <c r="B13" s="1" t="s">
        <v>124</v>
      </c>
      <c r="C13" s="2" t="s">
        <v>125</v>
      </c>
      <c r="D13" s="24" t="s">
        <v>126</v>
      </c>
    </row>
    <row r="14" spans="2:4" x14ac:dyDescent="0.2">
      <c r="B14" s="68" t="s">
        <v>127</v>
      </c>
      <c r="C14" s="7" t="s">
        <v>137</v>
      </c>
      <c r="D14" s="585">
        <v>17812.97</v>
      </c>
    </row>
    <row r="15" spans="2:4" x14ac:dyDescent="0.2">
      <c r="B15" s="66" t="s">
        <v>626</v>
      </c>
      <c r="C15" s="4" t="s">
        <v>137</v>
      </c>
      <c r="D15" s="587">
        <v>45111.62</v>
      </c>
    </row>
    <row r="16" spans="2:4" x14ac:dyDescent="0.2">
      <c r="B16" s="66" t="s">
        <v>128</v>
      </c>
      <c r="C16" s="4" t="s">
        <v>138</v>
      </c>
      <c r="D16" s="587">
        <v>474.44</v>
      </c>
    </row>
    <row r="17" spans="2:4" ht="13.5" customHeight="1" x14ac:dyDescent="0.2">
      <c r="B17" s="66" t="s">
        <v>129</v>
      </c>
      <c r="C17" s="249" t="s">
        <v>466</v>
      </c>
      <c r="D17" s="587">
        <v>5170.66</v>
      </c>
    </row>
    <row r="18" spans="2:4" ht="13.5" customHeight="1" x14ac:dyDescent="0.2">
      <c r="B18" s="66" t="s">
        <v>130</v>
      </c>
      <c r="C18" s="249" t="s">
        <v>466</v>
      </c>
      <c r="D18" s="587">
        <v>10216.790000000001</v>
      </c>
    </row>
    <row r="19" spans="2:4" ht="14.25" customHeight="1" x14ac:dyDescent="0.2">
      <c r="B19" s="66" t="s">
        <v>131</v>
      </c>
      <c r="C19" s="249" t="s">
        <v>466</v>
      </c>
      <c r="D19" s="587">
        <v>8624.32</v>
      </c>
    </row>
    <row r="20" spans="2:4" ht="13.5" customHeight="1" x14ac:dyDescent="0.2">
      <c r="B20" s="66" t="s">
        <v>132</v>
      </c>
      <c r="C20" s="249" t="s">
        <v>466</v>
      </c>
      <c r="D20" s="587">
        <v>3436.63</v>
      </c>
    </row>
    <row r="21" spans="2:4" ht="12.75" customHeight="1" x14ac:dyDescent="0.2">
      <c r="B21" s="66" t="s">
        <v>133</v>
      </c>
      <c r="C21" s="249" t="s">
        <v>466</v>
      </c>
      <c r="D21" s="587">
        <v>150081.54999999999</v>
      </c>
    </row>
    <row r="22" spans="2:4" x14ac:dyDescent="0.2">
      <c r="B22" s="66" t="s">
        <v>134</v>
      </c>
      <c r="C22" s="249" t="s">
        <v>627</v>
      </c>
      <c r="D22" s="592">
        <v>2385.08</v>
      </c>
    </row>
    <row r="23" spans="2:4" x14ac:dyDescent="0.2">
      <c r="B23" s="66" t="s">
        <v>143</v>
      </c>
      <c r="C23" s="4" t="s">
        <v>144</v>
      </c>
      <c r="D23" s="592">
        <v>121854</v>
      </c>
    </row>
    <row r="24" spans="2:4" x14ac:dyDescent="0.2">
      <c r="B24" s="66" t="s">
        <v>135</v>
      </c>
      <c r="C24" s="4" t="s">
        <v>145</v>
      </c>
      <c r="D24" s="592">
        <v>86.07</v>
      </c>
    </row>
    <row r="25" spans="2:4" x14ac:dyDescent="0.2">
      <c r="B25" s="66" t="s">
        <v>136</v>
      </c>
      <c r="C25" s="4" t="s">
        <v>146</v>
      </c>
      <c r="D25" s="592">
        <v>58.98</v>
      </c>
    </row>
    <row r="26" spans="2:4" x14ac:dyDescent="0.2">
      <c r="B26" s="66" t="s">
        <v>526</v>
      </c>
      <c r="C26" s="4" t="s">
        <v>146</v>
      </c>
      <c r="D26" s="592">
        <v>232.69</v>
      </c>
    </row>
    <row r="27" spans="2:4" x14ac:dyDescent="0.2">
      <c r="B27" s="66" t="s">
        <v>527</v>
      </c>
      <c r="C27" s="4" t="s">
        <v>146</v>
      </c>
      <c r="D27" s="592">
        <v>142.75</v>
      </c>
    </row>
    <row r="28" spans="2:4" x14ac:dyDescent="0.2">
      <c r="B28" s="66" t="s">
        <v>528</v>
      </c>
      <c r="C28" s="4" t="s">
        <v>146</v>
      </c>
      <c r="D28" s="592">
        <v>264.82</v>
      </c>
    </row>
    <row r="29" spans="2:4" ht="13.5" thickBot="1" x14ac:dyDescent="0.25">
      <c r="B29" s="69" t="s">
        <v>529</v>
      </c>
      <c r="C29" s="6" t="s">
        <v>146</v>
      </c>
      <c r="D29" s="593">
        <v>22.39</v>
      </c>
    </row>
    <row r="30" spans="2:4" ht="13.5" thickBot="1" x14ac:dyDescent="0.25">
      <c r="B30" s="67" t="s">
        <v>52</v>
      </c>
      <c r="C30" s="4"/>
      <c r="D30" s="594">
        <v>180618.25</v>
      </c>
    </row>
    <row r="31" spans="2:4" x14ac:dyDescent="0.2">
      <c r="C31" s="595" t="s">
        <v>630</v>
      </c>
      <c r="D31" s="596">
        <v>272961.33</v>
      </c>
    </row>
    <row r="32" spans="2:4" ht="38.25" x14ac:dyDescent="0.2">
      <c r="B32" s="249" t="s">
        <v>628</v>
      </c>
    </row>
    <row r="33" spans="2:4" ht="25.5" x14ac:dyDescent="0.2">
      <c r="B33" s="249" t="s">
        <v>629</v>
      </c>
      <c r="C33" s="65" t="s">
        <v>139</v>
      </c>
      <c r="D33" t="s">
        <v>137</v>
      </c>
    </row>
    <row r="34" spans="2:4" x14ac:dyDescent="0.2">
      <c r="C34" s="65" t="s">
        <v>140</v>
      </c>
      <c r="D34" t="s">
        <v>138</v>
      </c>
    </row>
    <row r="35" spans="2:4" x14ac:dyDescent="0.2">
      <c r="C35" s="65" t="s">
        <v>141</v>
      </c>
      <c r="D35" t="s">
        <v>142</v>
      </c>
    </row>
    <row r="36" spans="2:4" x14ac:dyDescent="0.2">
      <c r="C36" s="65" t="s">
        <v>455</v>
      </c>
      <c r="D36" s="248" t="s">
        <v>454</v>
      </c>
    </row>
    <row r="37" spans="2:4" x14ac:dyDescent="0.2">
      <c r="C37" s="65" t="s">
        <v>456</v>
      </c>
      <c r="D37" t="s">
        <v>457</v>
      </c>
    </row>
    <row r="38" spans="2:4" x14ac:dyDescent="0.2">
      <c r="C38" s="65" t="s">
        <v>144</v>
      </c>
      <c r="D38" t="s">
        <v>147</v>
      </c>
    </row>
    <row r="39" spans="2:4" x14ac:dyDescent="0.2">
      <c r="C39" s="65" t="s">
        <v>145</v>
      </c>
      <c r="D39" t="s">
        <v>148</v>
      </c>
    </row>
    <row r="40" spans="2:4" x14ac:dyDescent="0.2">
      <c r="C40" s="65" t="s">
        <v>146</v>
      </c>
      <c r="D40" t="s">
        <v>149</v>
      </c>
    </row>
    <row r="42" spans="2:4" ht="15.75" customHeight="1" x14ac:dyDescent="0.2"/>
    <row r="43" spans="2:4" ht="24.75" customHeight="1" x14ac:dyDescent="0.2">
      <c r="B43" s="590" t="s">
        <v>481</v>
      </c>
      <c r="C43" s="591" t="s">
        <v>624</v>
      </c>
    </row>
    <row r="44" spans="2:4" ht="13.5" customHeight="1" thickBot="1" x14ac:dyDescent="0.25">
      <c r="B44" s="294"/>
      <c r="C44" s="294"/>
    </row>
    <row r="45" spans="2:4" ht="13.5" customHeight="1" thickBot="1" x14ac:dyDescent="0.25">
      <c r="B45" s="8" t="s">
        <v>124</v>
      </c>
      <c r="C45" s="28" t="s">
        <v>125</v>
      </c>
      <c r="D45" s="27" t="s">
        <v>126</v>
      </c>
    </row>
    <row r="46" spans="2:4" ht="11.25" customHeight="1" x14ac:dyDescent="0.2">
      <c r="B46" s="66" t="s">
        <v>129</v>
      </c>
      <c r="C46" s="249" t="s">
        <v>646</v>
      </c>
      <c r="D46" s="587">
        <v>5170.66</v>
      </c>
    </row>
    <row r="47" spans="2:4" x14ac:dyDescent="0.2">
      <c r="B47" s="66" t="s">
        <v>130</v>
      </c>
      <c r="C47" s="249" t="s">
        <v>646</v>
      </c>
      <c r="D47" s="587">
        <v>10216.790000000001</v>
      </c>
    </row>
    <row r="48" spans="2:4" x14ac:dyDescent="0.2">
      <c r="B48" s="66" t="s">
        <v>131</v>
      </c>
      <c r="C48" s="249" t="s">
        <v>646</v>
      </c>
      <c r="D48" s="587">
        <v>8624.32</v>
      </c>
    </row>
    <row r="49" spans="2:4" x14ac:dyDescent="0.2">
      <c r="B49" s="66" t="s">
        <v>132</v>
      </c>
      <c r="C49" s="249" t="s">
        <v>646</v>
      </c>
      <c r="D49" s="587">
        <v>3436.63</v>
      </c>
    </row>
    <row r="50" spans="2:4" x14ac:dyDescent="0.2">
      <c r="B50" s="66" t="s">
        <v>133</v>
      </c>
      <c r="C50" s="249" t="s">
        <v>646</v>
      </c>
      <c r="D50" s="587">
        <v>150081.54999999999</v>
      </c>
    </row>
    <row r="51" spans="2:4" ht="13.5" thickBot="1" x14ac:dyDescent="0.25">
      <c r="B51" s="66" t="s">
        <v>134</v>
      </c>
      <c r="C51" s="249" t="s">
        <v>646</v>
      </c>
      <c r="D51" s="592">
        <v>2385.08</v>
      </c>
    </row>
    <row r="52" spans="2:4" ht="13.5" thickBot="1" x14ac:dyDescent="0.25">
      <c r="B52" s="63" t="s">
        <v>52</v>
      </c>
      <c r="C52" s="156"/>
      <c r="D52" s="561">
        <f>SUM(D46:D51)</f>
        <v>179915.02999999997</v>
      </c>
    </row>
    <row r="55" spans="2:4" x14ac:dyDescent="0.2">
      <c r="B55" t="s">
        <v>519</v>
      </c>
    </row>
    <row r="56" spans="2:4" x14ac:dyDescent="0.2">
      <c r="B56" s="248" t="s">
        <v>530</v>
      </c>
    </row>
    <row r="57" spans="2:4" x14ac:dyDescent="0.2">
      <c r="B57" s="131" t="s">
        <v>546</v>
      </c>
    </row>
    <row r="58" spans="2:4" x14ac:dyDescent="0.2">
      <c r="B58" s="131" t="s">
        <v>583</v>
      </c>
    </row>
    <row r="59" spans="2:4" x14ac:dyDescent="0.2">
      <c r="B59" s="131" t="s">
        <v>602</v>
      </c>
    </row>
    <row r="60" spans="2:4" x14ac:dyDescent="0.2">
      <c r="B60" s="131" t="s">
        <v>617</v>
      </c>
    </row>
    <row r="61" spans="2:4" x14ac:dyDescent="0.2">
      <c r="B61" s="131" t="s">
        <v>625</v>
      </c>
    </row>
    <row r="62" spans="2:4" x14ac:dyDescent="0.2">
      <c r="B62" s="131" t="s">
        <v>647</v>
      </c>
    </row>
  </sheetData>
  <phoneticPr fontId="0" type="noConversion"/>
  <pageMargins left="0.5" right="0.49" top="1" bottom="1" header="0" footer="0"/>
  <pageSetup paperSize="9" orientation="landscape"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F56"/>
  <sheetViews>
    <sheetView topLeftCell="A10" zoomScale="75" workbookViewId="0">
      <selection activeCell="R5" sqref="R5"/>
    </sheetView>
  </sheetViews>
  <sheetFormatPr baseColWidth="10" defaultRowHeight="12.75" x14ac:dyDescent="0.2"/>
  <cols>
    <col min="1" max="1" width="4.7109375" customWidth="1"/>
    <col min="2" max="2" width="47.28515625" customWidth="1"/>
    <col min="3" max="3" width="26.7109375" customWidth="1"/>
    <col min="4" max="4" width="13.7109375" bestFit="1" customWidth="1"/>
    <col min="5" max="5" width="25" customWidth="1"/>
    <col min="6" max="6" width="18.7109375" customWidth="1"/>
  </cols>
  <sheetData>
    <row r="3" spans="2:6" ht="18" x14ac:dyDescent="0.25">
      <c r="B3" s="10" t="s">
        <v>650</v>
      </c>
    </row>
    <row r="4" spans="2:6" ht="15.75" x14ac:dyDescent="0.25">
      <c r="B4" s="11" t="s">
        <v>10</v>
      </c>
    </row>
    <row r="7" spans="2:6" x14ac:dyDescent="0.2">
      <c r="B7" s="19" t="s">
        <v>42</v>
      </c>
      <c r="C7" s="248" t="s">
        <v>516</v>
      </c>
    </row>
    <row r="8" spans="2:6" x14ac:dyDescent="0.2">
      <c r="B8" s="19"/>
    </row>
    <row r="9" spans="2:6" x14ac:dyDescent="0.2">
      <c r="B9" s="19" t="s">
        <v>43</v>
      </c>
      <c r="C9" s="29" t="s">
        <v>30</v>
      </c>
      <c r="D9" t="s">
        <v>162</v>
      </c>
    </row>
    <row r="10" spans="2:6" x14ac:dyDescent="0.2">
      <c r="B10" s="19"/>
    </row>
    <row r="11" spans="2:6" x14ac:dyDescent="0.2">
      <c r="B11" s="19" t="s">
        <v>44</v>
      </c>
      <c r="C11" t="s">
        <v>45</v>
      </c>
    </row>
    <row r="13" spans="2:6" ht="13.5" thickBot="1" x14ac:dyDescent="0.25"/>
    <row r="14" spans="2:6" x14ac:dyDescent="0.2">
      <c r="B14" s="1" t="s">
        <v>124</v>
      </c>
      <c r="C14" s="2" t="s">
        <v>155</v>
      </c>
      <c r="D14" s="3" t="s">
        <v>126</v>
      </c>
      <c r="E14" s="2" t="s">
        <v>150</v>
      </c>
      <c r="F14" s="24" t="s">
        <v>154</v>
      </c>
    </row>
    <row r="15" spans="2:6" ht="28.5" customHeight="1" x14ac:dyDescent="0.2">
      <c r="B15" s="112" t="s">
        <v>127</v>
      </c>
      <c r="C15" s="108" t="s">
        <v>139</v>
      </c>
      <c r="D15" s="109">
        <v>17812.97</v>
      </c>
      <c r="E15" s="109" t="s">
        <v>151</v>
      </c>
      <c r="F15" s="597" t="s">
        <v>467</v>
      </c>
    </row>
    <row r="16" spans="2:6" ht="17.25" customHeight="1" x14ac:dyDescent="0.2">
      <c r="B16" s="112" t="s">
        <v>626</v>
      </c>
      <c r="C16" s="108" t="s">
        <v>139</v>
      </c>
      <c r="D16" s="109">
        <v>45111.62</v>
      </c>
      <c r="E16" s="109" t="s">
        <v>152</v>
      </c>
      <c r="F16" s="259">
        <v>2022</v>
      </c>
    </row>
    <row r="17" spans="2:6" ht="15.75" customHeight="1" x14ac:dyDescent="0.2">
      <c r="B17" s="112" t="s">
        <v>128</v>
      </c>
      <c r="C17" s="108" t="s">
        <v>140</v>
      </c>
      <c r="D17" s="109">
        <v>474.44</v>
      </c>
      <c r="E17" s="109" t="s">
        <v>152</v>
      </c>
      <c r="F17" s="601">
        <v>2000</v>
      </c>
    </row>
    <row r="18" spans="2:6" ht="30" customHeight="1" x14ac:dyDescent="0.2">
      <c r="B18" s="112" t="s">
        <v>129</v>
      </c>
      <c r="C18" s="599" t="s">
        <v>648</v>
      </c>
      <c r="D18" s="109">
        <v>5170.66</v>
      </c>
      <c r="E18" s="109" t="s">
        <v>458</v>
      </c>
      <c r="F18" s="598">
        <v>2022</v>
      </c>
    </row>
    <row r="19" spans="2:6" ht="30.75" customHeight="1" x14ac:dyDescent="0.2">
      <c r="B19" s="112" t="s">
        <v>130</v>
      </c>
      <c r="C19" s="599" t="s">
        <v>648</v>
      </c>
      <c r="D19" s="109">
        <v>10216.790000000001</v>
      </c>
      <c r="E19" s="109" t="s">
        <v>458</v>
      </c>
      <c r="F19" s="598">
        <v>2022</v>
      </c>
    </row>
    <row r="20" spans="2:6" ht="25.5" customHeight="1" x14ac:dyDescent="0.2">
      <c r="B20" s="112" t="s">
        <v>131</v>
      </c>
      <c r="C20" s="599" t="s">
        <v>648</v>
      </c>
      <c r="D20" s="109">
        <v>8624.32</v>
      </c>
      <c r="E20" s="109" t="s">
        <v>458</v>
      </c>
      <c r="F20" s="598">
        <v>2022</v>
      </c>
    </row>
    <row r="21" spans="2:6" ht="24.75" customHeight="1" x14ac:dyDescent="0.2">
      <c r="B21" s="112" t="s">
        <v>132</v>
      </c>
      <c r="C21" s="599" t="s">
        <v>648</v>
      </c>
      <c r="D21" s="109">
        <v>3436.63</v>
      </c>
      <c r="E21" s="109" t="s">
        <v>458</v>
      </c>
      <c r="F21" s="598">
        <v>2022</v>
      </c>
    </row>
    <row r="22" spans="2:6" ht="25.5" customHeight="1" x14ac:dyDescent="0.2">
      <c r="B22" s="600" t="s">
        <v>133</v>
      </c>
      <c r="C22" s="599" t="s">
        <v>648</v>
      </c>
      <c r="D22" s="109">
        <v>150081.54999999999</v>
      </c>
      <c r="E22" s="109" t="s">
        <v>458</v>
      </c>
      <c r="F22" s="598">
        <v>2022</v>
      </c>
    </row>
    <row r="23" spans="2:6" ht="31.5" customHeight="1" x14ac:dyDescent="0.2">
      <c r="B23" s="112" t="s">
        <v>134</v>
      </c>
      <c r="C23" s="599" t="s">
        <v>648</v>
      </c>
      <c r="D23" s="109">
        <v>2385.08</v>
      </c>
      <c r="E23" s="109" t="s">
        <v>458</v>
      </c>
      <c r="F23" s="598">
        <v>2022</v>
      </c>
    </row>
    <row r="24" spans="2:6" x14ac:dyDescent="0.2">
      <c r="B24" s="112" t="s">
        <v>143</v>
      </c>
      <c r="C24" s="108" t="s">
        <v>144</v>
      </c>
      <c r="D24" s="111">
        <v>121854</v>
      </c>
      <c r="E24" s="109"/>
      <c r="F24" s="598"/>
    </row>
    <row r="25" spans="2:6" x14ac:dyDescent="0.2">
      <c r="B25" s="112" t="s">
        <v>135</v>
      </c>
      <c r="C25" s="108" t="s">
        <v>145</v>
      </c>
      <c r="D25" s="111">
        <v>86.07</v>
      </c>
      <c r="E25" s="111" t="s">
        <v>160</v>
      </c>
      <c r="F25" s="598">
        <v>2019</v>
      </c>
    </row>
    <row r="26" spans="2:6" x14ac:dyDescent="0.2">
      <c r="B26" s="112" t="s">
        <v>136</v>
      </c>
      <c r="C26" s="108" t="s">
        <v>146</v>
      </c>
      <c r="D26" s="111">
        <v>58.98</v>
      </c>
      <c r="E26" s="109" t="s">
        <v>153</v>
      </c>
      <c r="F26" s="598">
        <v>2007</v>
      </c>
    </row>
    <row r="27" spans="2:6" x14ac:dyDescent="0.2">
      <c r="B27" s="112" t="s">
        <v>526</v>
      </c>
      <c r="C27" s="108" t="s">
        <v>146</v>
      </c>
      <c r="D27" s="111">
        <v>232.69</v>
      </c>
      <c r="E27" s="109" t="s">
        <v>153</v>
      </c>
      <c r="F27" s="598">
        <v>2017</v>
      </c>
    </row>
    <row r="28" spans="2:6" x14ac:dyDescent="0.2">
      <c r="B28" s="112" t="s">
        <v>527</v>
      </c>
      <c r="C28" s="108" t="s">
        <v>146</v>
      </c>
      <c r="D28" s="111">
        <v>142.75</v>
      </c>
      <c r="E28" s="109" t="s">
        <v>153</v>
      </c>
      <c r="F28" s="598">
        <v>2017</v>
      </c>
    </row>
    <row r="29" spans="2:6" x14ac:dyDescent="0.2">
      <c r="B29" s="112" t="s">
        <v>528</v>
      </c>
      <c r="C29" s="108" t="s">
        <v>146</v>
      </c>
      <c r="D29" s="111">
        <v>264.82</v>
      </c>
      <c r="E29" s="109" t="s">
        <v>153</v>
      </c>
      <c r="F29" s="598">
        <v>2017</v>
      </c>
    </row>
    <row r="30" spans="2:6" x14ac:dyDescent="0.2">
      <c r="B30" s="112" t="s">
        <v>529</v>
      </c>
      <c r="C30" s="108" t="s">
        <v>146</v>
      </c>
      <c r="D30" s="111">
        <v>22.7</v>
      </c>
      <c r="E30" s="109" t="s">
        <v>153</v>
      </c>
      <c r="F30" s="598">
        <v>2017</v>
      </c>
    </row>
    <row r="31" spans="2:6" ht="13.5" thickBot="1" x14ac:dyDescent="0.25">
      <c r="B31" s="67" t="s">
        <v>52</v>
      </c>
      <c r="C31" s="6"/>
      <c r="D31" s="318">
        <v>272961.33</v>
      </c>
      <c r="E31" s="70"/>
      <c r="F31" s="34"/>
    </row>
    <row r="33" spans="2:4" x14ac:dyDescent="0.2">
      <c r="C33" s="65" t="s">
        <v>139</v>
      </c>
      <c r="D33" t="s">
        <v>137</v>
      </c>
    </row>
    <row r="34" spans="2:4" x14ac:dyDescent="0.2">
      <c r="C34" s="65" t="s">
        <v>140</v>
      </c>
      <c r="D34" t="s">
        <v>138</v>
      </c>
    </row>
    <row r="35" spans="2:4" x14ac:dyDescent="0.2">
      <c r="C35" s="65" t="s">
        <v>455</v>
      </c>
      <c r="D35" s="248" t="s">
        <v>454</v>
      </c>
    </row>
    <row r="36" spans="2:4" x14ac:dyDescent="0.2">
      <c r="C36" s="65" t="s">
        <v>456</v>
      </c>
      <c r="D36" t="s">
        <v>457</v>
      </c>
    </row>
    <row r="37" spans="2:4" x14ac:dyDescent="0.2">
      <c r="C37" s="65" t="s">
        <v>144</v>
      </c>
      <c r="D37" t="s">
        <v>147</v>
      </c>
    </row>
    <row r="38" spans="2:4" x14ac:dyDescent="0.2">
      <c r="C38" s="65" t="s">
        <v>145</v>
      </c>
      <c r="D38" t="s">
        <v>148</v>
      </c>
    </row>
    <row r="39" spans="2:4" x14ac:dyDescent="0.2">
      <c r="C39" s="65" t="s">
        <v>146</v>
      </c>
      <c r="D39" t="s">
        <v>149</v>
      </c>
    </row>
    <row r="40" spans="2:4" ht="25.5" x14ac:dyDescent="0.2">
      <c r="B40" s="599" t="s">
        <v>631</v>
      </c>
      <c r="C40" s="65"/>
    </row>
    <row r="41" spans="2:4" ht="51" x14ac:dyDescent="0.2">
      <c r="B41" s="599" t="s">
        <v>632</v>
      </c>
    </row>
    <row r="42" spans="2:4" x14ac:dyDescent="0.2">
      <c r="C42" s="65" t="s">
        <v>152</v>
      </c>
      <c r="D42" t="s">
        <v>159</v>
      </c>
    </row>
    <row r="43" spans="2:4" x14ac:dyDescent="0.2">
      <c r="C43" s="65" t="s">
        <v>458</v>
      </c>
      <c r="D43" t="s">
        <v>468</v>
      </c>
    </row>
    <row r="44" spans="2:4" x14ac:dyDescent="0.2">
      <c r="C44" s="65" t="s">
        <v>156</v>
      </c>
      <c r="D44" t="s">
        <v>158</v>
      </c>
    </row>
    <row r="45" spans="2:4" x14ac:dyDescent="0.2">
      <c r="C45" s="65" t="s">
        <v>160</v>
      </c>
      <c r="D45" t="s">
        <v>161</v>
      </c>
    </row>
    <row r="46" spans="2:4" x14ac:dyDescent="0.2">
      <c r="C46" s="65" t="s">
        <v>153</v>
      </c>
      <c r="D46" t="s">
        <v>157</v>
      </c>
    </row>
    <row r="48" spans="2:4" x14ac:dyDescent="0.2">
      <c r="B48" s="294"/>
    </row>
    <row r="50" spans="2:2" x14ac:dyDescent="0.2">
      <c r="B50" s="248" t="s">
        <v>531</v>
      </c>
    </row>
    <row r="51" spans="2:2" x14ac:dyDescent="0.2">
      <c r="B51" s="248" t="s">
        <v>546</v>
      </c>
    </row>
    <row r="52" spans="2:2" x14ac:dyDescent="0.2">
      <c r="B52" s="248" t="s">
        <v>583</v>
      </c>
    </row>
    <row r="53" spans="2:2" x14ac:dyDescent="0.2">
      <c r="B53" s="248" t="s">
        <v>603</v>
      </c>
    </row>
    <row r="54" spans="2:2" x14ac:dyDescent="0.2">
      <c r="B54" s="248" t="s">
        <v>617</v>
      </c>
    </row>
    <row r="55" spans="2:2" x14ac:dyDescent="0.2">
      <c r="B55" s="248" t="s">
        <v>625</v>
      </c>
    </row>
    <row r="56" spans="2:2" x14ac:dyDescent="0.2">
      <c r="B56" s="248" t="s">
        <v>649</v>
      </c>
    </row>
  </sheetData>
  <phoneticPr fontId="0" type="noConversion"/>
  <pageMargins left="0.75" right="0.75" top="1" bottom="1" header="0" footer="0"/>
  <pageSetup paperSize="9" scale="71"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W38"/>
  <sheetViews>
    <sheetView zoomScale="75" workbookViewId="0">
      <selection activeCell="R5" sqref="R5"/>
    </sheetView>
  </sheetViews>
  <sheetFormatPr baseColWidth="10" defaultRowHeight="12.75" x14ac:dyDescent="0.2"/>
  <cols>
    <col min="1" max="1" width="4.7109375" customWidth="1"/>
    <col min="2" max="2" width="29.28515625" customWidth="1"/>
    <col min="3" max="4" width="6.7109375" customWidth="1"/>
    <col min="5" max="5" width="7" customWidth="1"/>
    <col min="6" max="6" width="6.7109375" customWidth="1"/>
    <col min="7" max="7" width="7.28515625" customWidth="1"/>
    <col min="8" max="9" width="6.7109375" customWidth="1"/>
    <col min="10" max="12" width="6.28515625" bestFit="1" customWidth="1"/>
    <col min="13" max="13" width="6.28515625" style="65" bestFit="1" customWidth="1"/>
    <col min="14" max="17" width="6.28515625" bestFit="1" customWidth="1"/>
    <col min="18" max="19" width="6.28515625" customWidth="1"/>
    <col min="20" max="23" width="6.42578125" customWidth="1"/>
  </cols>
  <sheetData>
    <row r="2" spans="2:23" ht="18" x14ac:dyDescent="0.25">
      <c r="B2" s="10" t="s">
        <v>650</v>
      </c>
    </row>
    <row r="3" spans="2:23" ht="15.75" x14ac:dyDescent="0.25">
      <c r="B3" s="11" t="s">
        <v>10</v>
      </c>
    </row>
    <row r="6" spans="2:23" x14ac:dyDescent="0.2">
      <c r="B6" s="19" t="s">
        <v>42</v>
      </c>
      <c r="C6" t="s">
        <v>516</v>
      </c>
    </row>
    <row r="7" spans="2:23" x14ac:dyDescent="0.2">
      <c r="B7" s="19"/>
    </row>
    <row r="8" spans="2:23" x14ac:dyDescent="0.2">
      <c r="B8" s="19" t="s">
        <v>43</v>
      </c>
      <c r="C8" s="29" t="s">
        <v>31</v>
      </c>
      <c r="D8" t="s">
        <v>654</v>
      </c>
    </row>
    <row r="9" spans="2:23" x14ac:dyDescent="0.2">
      <c r="B9" s="19"/>
    </row>
    <row r="10" spans="2:23" x14ac:dyDescent="0.2">
      <c r="B10" s="19" t="s">
        <v>44</v>
      </c>
      <c r="C10" t="s">
        <v>45</v>
      </c>
    </row>
    <row r="12" spans="2:23" x14ac:dyDescent="0.2">
      <c r="B12" s="19" t="s">
        <v>655</v>
      </c>
    </row>
    <row r="13" spans="2:23" ht="13.5" thickBot="1" x14ac:dyDescent="0.25"/>
    <row r="14" spans="2:23" ht="13.5" thickBot="1" x14ac:dyDescent="0.25">
      <c r="B14" s="1" t="s">
        <v>53</v>
      </c>
      <c r="C14" s="2">
        <v>2003</v>
      </c>
      <c r="D14" s="2">
        <v>2004</v>
      </c>
      <c r="E14" s="2">
        <v>2005</v>
      </c>
      <c r="F14" s="2">
        <v>2006</v>
      </c>
      <c r="G14" s="2">
        <v>2007</v>
      </c>
      <c r="H14" s="2">
        <v>2008</v>
      </c>
      <c r="I14" s="3">
        <v>2009</v>
      </c>
      <c r="J14" s="3">
        <v>2010</v>
      </c>
      <c r="K14" s="3">
        <v>2011</v>
      </c>
      <c r="L14" s="3">
        <v>2012</v>
      </c>
      <c r="M14" s="176">
        <v>2013</v>
      </c>
      <c r="N14" s="3">
        <v>2014</v>
      </c>
      <c r="O14" s="3">
        <v>2015</v>
      </c>
      <c r="P14" s="3">
        <v>2016</v>
      </c>
      <c r="Q14" s="176">
        <v>2017</v>
      </c>
      <c r="R14" s="176">
        <v>2018</v>
      </c>
      <c r="S14" s="176">
        <v>2019</v>
      </c>
      <c r="T14" s="176">
        <v>2020</v>
      </c>
      <c r="U14" s="176">
        <v>2021</v>
      </c>
      <c r="V14" s="176">
        <v>2022</v>
      </c>
      <c r="W14" s="155">
        <v>2023</v>
      </c>
    </row>
    <row r="15" spans="2:23" x14ac:dyDescent="0.2">
      <c r="B15" s="20" t="s">
        <v>477</v>
      </c>
      <c r="C15" s="7">
        <v>9</v>
      </c>
      <c r="D15" s="7">
        <v>9</v>
      </c>
      <c r="E15" s="7">
        <v>9</v>
      </c>
      <c r="F15" s="103">
        <v>9</v>
      </c>
      <c r="G15" s="103">
        <v>9</v>
      </c>
      <c r="H15" s="103">
        <v>9</v>
      </c>
      <c r="I15" s="13">
        <v>9</v>
      </c>
      <c r="J15" s="13">
        <v>9</v>
      </c>
      <c r="K15" s="13">
        <v>10</v>
      </c>
      <c r="L15" s="13">
        <v>10</v>
      </c>
      <c r="M15" s="13">
        <v>10</v>
      </c>
      <c r="N15" s="13">
        <v>10</v>
      </c>
      <c r="O15" s="13">
        <v>10</v>
      </c>
      <c r="P15" s="13">
        <v>10</v>
      </c>
      <c r="Q15" s="162">
        <v>11</v>
      </c>
      <c r="R15" s="162">
        <v>11</v>
      </c>
      <c r="S15" s="162">
        <v>11</v>
      </c>
      <c r="T15" s="162">
        <v>11</v>
      </c>
      <c r="U15" s="162">
        <v>11</v>
      </c>
      <c r="V15" s="162">
        <v>11</v>
      </c>
      <c r="W15" s="240">
        <v>27</v>
      </c>
    </row>
    <row r="16" spans="2:23" ht="13.5" thickBot="1" x14ac:dyDescent="0.25">
      <c r="B16" s="21" t="s">
        <v>478</v>
      </c>
      <c r="C16" s="4">
        <v>2</v>
      </c>
      <c r="D16" s="4">
        <v>12</v>
      </c>
      <c r="E16" s="4">
        <v>12</v>
      </c>
      <c r="F16" s="104">
        <v>14</v>
      </c>
      <c r="G16" s="104">
        <v>14</v>
      </c>
      <c r="H16" s="104">
        <v>14</v>
      </c>
      <c r="I16" s="15">
        <v>14</v>
      </c>
      <c r="J16" s="15">
        <v>14</v>
      </c>
      <c r="K16" s="15">
        <v>16</v>
      </c>
      <c r="L16" s="15">
        <v>16</v>
      </c>
      <c r="M16" s="289">
        <v>16</v>
      </c>
      <c r="N16" s="15">
        <v>16</v>
      </c>
      <c r="O16" s="15">
        <v>16</v>
      </c>
      <c r="P16" s="15">
        <v>17</v>
      </c>
      <c r="Q16" s="140">
        <v>17</v>
      </c>
      <c r="R16" s="140">
        <v>17</v>
      </c>
      <c r="S16" s="140">
        <v>17</v>
      </c>
      <c r="T16" s="140">
        <v>17</v>
      </c>
      <c r="U16" s="140">
        <v>17</v>
      </c>
      <c r="V16" s="140">
        <v>17</v>
      </c>
      <c r="W16" s="241">
        <v>38</v>
      </c>
    </row>
    <row r="17" spans="2:23" ht="13.5" thickBot="1" x14ac:dyDescent="0.25">
      <c r="B17" s="8" t="s">
        <v>52</v>
      </c>
      <c r="C17" s="28">
        <f t="shared" ref="C17:P17" si="0">SUM(C15:C16)</f>
        <v>11</v>
      </c>
      <c r="D17" s="28">
        <f t="shared" si="0"/>
        <v>21</v>
      </c>
      <c r="E17" s="28">
        <f t="shared" si="0"/>
        <v>21</v>
      </c>
      <c r="F17" s="28">
        <f t="shared" si="0"/>
        <v>23</v>
      </c>
      <c r="G17" s="28">
        <f t="shared" si="0"/>
        <v>23</v>
      </c>
      <c r="H17" s="28">
        <f t="shared" si="0"/>
        <v>23</v>
      </c>
      <c r="I17" s="137">
        <v>23</v>
      </c>
      <c r="J17" s="137">
        <f t="shared" si="0"/>
        <v>23</v>
      </c>
      <c r="K17" s="137">
        <f t="shared" si="0"/>
        <v>26</v>
      </c>
      <c r="L17" s="137">
        <f t="shared" si="0"/>
        <v>26</v>
      </c>
      <c r="M17" s="137">
        <f>SUM(M15:M16)</f>
        <v>26</v>
      </c>
      <c r="N17" s="137">
        <f t="shared" si="0"/>
        <v>26</v>
      </c>
      <c r="O17" s="137">
        <f t="shared" si="0"/>
        <v>26</v>
      </c>
      <c r="P17" s="137">
        <f t="shared" si="0"/>
        <v>27</v>
      </c>
      <c r="Q17" s="137">
        <v>28</v>
      </c>
      <c r="R17" s="137">
        <v>28</v>
      </c>
      <c r="S17" s="137">
        <v>28</v>
      </c>
      <c r="T17" s="137">
        <v>28</v>
      </c>
      <c r="U17" s="137">
        <v>28</v>
      </c>
      <c r="V17" s="137">
        <v>28</v>
      </c>
      <c r="W17" s="27">
        <v>65</v>
      </c>
    </row>
    <row r="19" spans="2:23" x14ac:dyDescent="0.2">
      <c r="B19" s="9"/>
    </row>
    <row r="22" spans="2:23" x14ac:dyDescent="0.2">
      <c r="B22" s="19" t="s">
        <v>656</v>
      </c>
    </row>
    <row r="24" spans="2:23" x14ac:dyDescent="0.2">
      <c r="B24" s="62"/>
      <c r="C24" s="19"/>
    </row>
    <row r="25" spans="2:23" x14ac:dyDescent="0.2">
      <c r="B25" s="62"/>
    </row>
    <row r="27" spans="2:23" x14ac:dyDescent="0.2">
      <c r="B27" s="292"/>
      <c r="C27" s="19"/>
    </row>
    <row r="33" spans="2:13" x14ac:dyDescent="0.2">
      <c r="B33" s="19"/>
    </row>
    <row r="35" spans="2:13" x14ac:dyDescent="0.2">
      <c r="M35"/>
    </row>
    <row r="36" spans="2:13" x14ac:dyDescent="0.2">
      <c r="M36"/>
    </row>
    <row r="37" spans="2:13" x14ac:dyDescent="0.2">
      <c r="M37"/>
    </row>
    <row r="38" spans="2:13" x14ac:dyDescent="0.2">
      <c r="M38"/>
    </row>
  </sheetData>
  <phoneticPr fontId="0" type="noConversion"/>
  <pageMargins left="0.75" right="0.75" top="1" bottom="1" header="0" footer="0"/>
  <pageSetup paperSize="9" scale="91"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W22"/>
  <sheetViews>
    <sheetView zoomScale="75" workbookViewId="0">
      <selection activeCell="R5" sqref="R5"/>
    </sheetView>
  </sheetViews>
  <sheetFormatPr baseColWidth="10" defaultRowHeight="12.75" x14ac:dyDescent="0.2"/>
  <cols>
    <col min="1" max="1" width="4.7109375" customWidth="1"/>
    <col min="2" max="2" width="36.5703125" customWidth="1"/>
    <col min="3" max="3" width="6.5703125" customWidth="1"/>
    <col min="4" max="4" width="7.28515625" customWidth="1"/>
    <col min="5" max="5" width="8" customWidth="1"/>
    <col min="6" max="6" width="7.28515625" customWidth="1"/>
    <col min="7" max="7" width="7.42578125" customWidth="1"/>
    <col min="8" max="8" width="7" customWidth="1"/>
    <col min="9" max="9" width="6.7109375" customWidth="1"/>
    <col min="10" max="12" width="6.28515625" bestFit="1" customWidth="1"/>
    <col min="13" max="13" width="6.28515625" style="65" bestFit="1" customWidth="1"/>
    <col min="14" max="17" width="6.28515625" bestFit="1" customWidth="1"/>
    <col min="18" max="19" width="6.28515625" customWidth="1"/>
    <col min="20" max="20" width="6.7109375" customWidth="1"/>
    <col min="21" max="23" width="7" customWidth="1"/>
  </cols>
  <sheetData>
    <row r="2" spans="2:23" ht="18" x14ac:dyDescent="0.25">
      <c r="B2" s="10" t="s">
        <v>650</v>
      </c>
    </row>
    <row r="3" spans="2:23" ht="15.75" x14ac:dyDescent="0.25">
      <c r="B3" s="11" t="s">
        <v>10</v>
      </c>
    </row>
    <row r="6" spans="2:23" x14ac:dyDescent="0.2">
      <c r="B6" s="19" t="s">
        <v>42</v>
      </c>
      <c r="C6" t="s">
        <v>516</v>
      </c>
    </row>
    <row r="7" spans="2:23" x14ac:dyDescent="0.2">
      <c r="B7" s="19"/>
    </row>
    <row r="8" spans="2:23" x14ac:dyDescent="0.2">
      <c r="B8" s="19" t="s">
        <v>43</v>
      </c>
      <c r="C8" s="29" t="s">
        <v>32</v>
      </c>
      <c r="D8" t="s">
        <v>386</v>
      </c>
    </row>
    <row r="9" spans="2:23" x14ac:dyDescent="0.2">
      <c r="B9" s="19"/>
    </row>
    <row r="10" spans="2:23" x14ac:dyDescent="0.2">
      <c r="B10" s="19" t="s">
        <v>44</v>
      </c>
      <c r="C10" t="s">
        <v>45</v>
      </c>
    </row>
    <row r="12" spans="2:23" ht="13.5" thickBot="1" x14ac:dyDescent="0.25"/>
    <row r="13" spans="2:23" ht="13.5" thickBot="1" x14ac:dyDescent="0.25">
      <c r="B13" s="1" t="s">
        <v>53</v>
      </c>
      <c r="C13" s="2">
        <v>2003</v>
      </c>
      <c r="D13" s="2">
        <v>2004</v>
      </c>
      <c r="E13" s="2">
        <v>2005</v>
      </c>
      <c r="F13" s="2">
        <v>2006</v>
      </c>
      <c r="G13" s="2">
        <v>2007</v>
      </c>
      <c r="H13" s="2">
        <v>2008</v>
      </c>
      <c r="I13" s="3">
        <v>2009</v>
      </c>
      <c r="J13" s="3">
        <v>2010</v>
      </c>
      <c r="K13" s="3">
        <v>2011</v>
      </c>
      <c r="L13" s="3">
        <v>2012</v>
      </c>
      <c r="M13" s="176">
        <v>2013</v>
      </c>
      <c r="N13" s="3">
        <v>2014</v>
      </c>
      <c r="O13" s="3">
        <v>2015</v>
      </c>
      <c r="P13" s="3">
        <v>2016</v>
      </c>
      <c r="Q13" s="176">
        <v>2017</v>
      </c>
      <c r="R13" s="176">
        <v>2018</v>
      </c>
      <c r="S13" s="176">
        <v>2019</v>
      </c>
      <c r="T13" s="176">
        <v>2020</v>
      </c>
      <c r="U13" s="176">
        <v>2021</v>
      </c>
      <c r="V13" s="176">
        <v>2022</v>
      </c>
      <c r="W13" s="155">
        <v>2023</v>
      </c>
    </row>
    <row r="14" spans="2:23" x14ac:dyDescent="0.2">
      <c r="B14" s="20" t="s">
        <v>477</v>
      </c>
      <c r="C14" s="7">
        <v>5</v>
      </c>
      <c r="D14" s="7">
        <v>5</v>
      </c>
      <c r="E14" s="7">
        <v>8</v>
      </c>
      <c r="F14" s="7">
        <v>7</v>
      </c>
      <c r="G14" s="7">
        <v>5</v>
      </c>
      <c r="H14" s="130">
        <v>3</v>
      </c>
      <c r="I14" s="138">
        <v>4</v>
      </c>
      <c r="J14" s="138">
        <v>4</v>
      </c>
      <c r="K14" s="138">
        <v>4</v>
      </c>
      <c r="L14" s="235">
        <v>1</v>
      </c>
      <c r="M14" s="162">
        <v>1</v>
      </c>
      <c r="N14" s="235">
        <v>9</v>
      </c>
      <c r="O14" s="235">
        <v>9</v>
      </c>
      <c r="P14" s="235">
        <v>9</v>
      </c>
      <c r="Q14" s="162">
        <v>9</v>
      </c>
      <c r="R14" s="162">
        <v>9</v>
      </c>
      <c r="S14" s="162">
        <v>9</v>
      </c>
      <c r="T14" s="162">
        <v>9</v>
      </c>
      <c r="U14" s="162">
        <v>9</v>
      </c>
      <c r="V14" s="162">
        <v>9</v>
      </c>
      <c r="W14" s="240">
        <v>9</v>
      </c>
    </row>
    <row r="15" spans="2:23" ht="13.5" thickBot="1" x14ac:dyDescent="0.25">
      <c r="B15" s="21" t="s">
        <v>478</v>
      </c>
      <c r="C15" s="5" t="s">
        <v>15</v>
      </c>
      <c r="D15" s="5" t="s">
        <v>15</v>
      </c>
      <c r="E15" s="5" t="s">
        <v>15</v>
      </c>
      <c r="F15" s="5" t="s">
        <v>15</v>
      </c>
      <c r="G15" s="5" t="s">
        <v>15</v>
      </c>
      <c r="H15" s="5" t="s">
        <v>15</v>
      </c>
      <c r="I15" s="139" t="s">
        <v>15</v>
      </c>
      <c r="J15" s="139" t="s">
        <v>15</v>
      </c>
      <c r="K15" s="139" t="s">
        <v>15</v>
      </c>
      <c r="L15" s="139" t="s">
        <v>15</v>
      </c>
      <c r="M15" s="139" t="s">
        <v>15</v>
      </c>
      <c r="N15" s="139">
        <v>5</v>
      </c>
      <c r="O15" s="139">
        <v>5</v>
      </c>
      <c r="P15" s="139">
        <v>5</v>
      </c>
      <c r="Q15" s="140">
        <v>5</v>
      </c>
      <c r="R15" s="140">
        <v>5</v>
      </c>
      <c r="S15" s="140">
        <v>5</v>
      </c>
      <c r="T15" s="140">
        <v>5</v>
      </c>
      <c r="U15" s="140">
        <v>5</v>
      </c>
      <c r="V15" s="140">
        <v>5</v>
      </c>
      <c r="W15" s="241">
        <v>5</v>
      </c>
    </row>
    <row r="16" spans="2:23" ht="13.5" thickBot="1" x14ac:dyDescent="0.25">
      <c r="B16" s="8" t="s">
        <v>52</v>
      </c>
      <c r="C16" s="28">
        <f t="shared" ref="C16:K16" si="0">SUM(C14:C15)</f>
        <v>5</v>
      </c>
      <c r="D16" s="28">
        <f t="shared" si="0"/>
        <v>5</v>
      </c>
      <c r="E16" s="28">
        <f t="shared" si="0"/>
        <v>8</v>
      </c>
      <c r="F16" s="28">
        <f t="shared" si="0"/>
        <v>7</v>
      </c>
      <c r="G16" s="28">
        <f t="shared" si="0"/>
        <v>5</v>
      </c>
      <c r="H16" s="28">
        <f t="shared" si="0"/>
        <v>3</v>
      </c>
      <c r="I16" s="137">
        <v>4</v>
      </c>
      <c r="J16" s="137">
        <f t="shared" si="0"/>
        <v>4</v>
      </c>
      <c r="K16" s="137">
        <f t="shared" si="0"/>
        <v>4</v>
      </c>
      <c r="L16" s="137">
        <f>SUM(L14:L15)</f>
        <v>1</v>
      </c>
      <c r="M16" s="137">
        <f>SUM(M14:M15)</f>
        <v>1</v>
      </c>
      <c r="N16" s="137">
        <f>SUM(N14:N15)</f>
        <v>14</v>
      </c>
      <c r="O16" s="137">
        <f>SUM(O14:O15)</f>
        <v>14</v>
      </c>
      <c r="P16" s="137">
        <f>SUM(P14:P15)</f>
        <v>14</v>
      </c>
      <c r="Q16" s="137">
        <v>14</v>
      </c>
      <c r="R16" s="137">
        <v>14</v>
      </c>
      <c r="S16" s="137">
        <v>14</v>
      </c>
      <c r="T16" s="137">
        <v>14</v>
      </c>
      <c r="U16" s="137">
        <v>14</v>
      </c>
      <c r="V16" s="137">
        <v>14</v>
      </c>
      <c r="W16" s="27">
        <v>14</v>
      </c>
    </row>
    <row r="19" spans="2:3" x14ac:dyDescent="0.2">
      <c r="B19" s="62" t="s">
        <v>474</v>
      </c>
      <c r="C19" s="19" t="s">
        <v>651</v>
      </c>
    </row>
    <row r="20" spans="2:3" x14ac:dyDescent="0.2">
      <c r="B20" s="62" t="s">
        <v>475</v>
      </c>
      <c r="C20" t="s">
        <v>653</v>
      </c>
    </row>
    <row r="22" spans="2:3" x14ac:dyDescent="0.2">
      <c r="B22" s="292" t="s">
        <v>476</v>
      </c>
      <c r="C22" s="19" t="s">
        <v>652</v>
      </c>
    </row>
  </sheetData>
  <phoneticPr fontId="0" type="noConversion"/>
  <pageMargins left="0.75" right="0.75" top="1" bottom="1" header="0" footer="0"/>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8"/>
  <sheetViews>
    <sheetView topLeftCell="A22" zoomScale="75" workbookViewId="0">
      <selection activeCell="R5" sqref="R5"/>
    </sheetView>
  </sheetViews>
  <sheetFormatPr baseColWidth="10" defaultRowHeight="12.75" x14ac:dyDescent="0.2"/>
  <cols>
    <col min="1" max="1" width="4.7109375" customWidth="1"/>
    <col min="2" max="2" width="29.28515625" customWidth="1"/>
    <col min="3" max="3" width="10.28515625" customWidth="1"/>
    <col min="4" max="4" width="13.28515625" customWidth="1"/>
    <col min="5" max="5" width="14.28515625" customWidth="1"/>
    <col min="10" max="10" width="62.28515625" customWidth="1"/>
    <col min="11" max="11" width="22.7109375" customWidth="1"/>
    <col min="12" max="12" width="14.42578125" customWidth="1"/>
    <col min="13" max="13" width="22.7109375" customWidth="1"/>
  </cols>
  <sheetData>
    <row r="2" spans="1:14" ht="18" x14ac:dyDescent="0.25">
      <c r="B2" s="10" t="s">
        <v>650</v>
      </c>
    </row>
    <row r="3" spans="1:14" ht="15.75" x14ac:dyDescent="0.25">
      <c r="B3" s="11" t="s">
        <v>10</v>
      </c>
    </row>
    <row r="6" spans="1:14" x14ac:dyDescent="0.2">
      <c r="B6" s="19" t="s">
        <v>42</v>
      </c>
      <c r="C6" t="s">
        <v>516</v>
      </c>
    </row>
    <row r="7" spans="1:14" x14ac:dyDescent="0.2">
      <c r="B7" s="19"/>
    </row>
    <row r="8" spans="1:14" x14ac:dyDescent="0.2">
      <c r="B8" s="19" t="s">
        <v>43</v>
      </c>
      <c r="C8" s="29" t="s">
        <v>33</v>
      </c>
      <c r="D8" t="s">
        <v>163</v>
      </c>
    </row>
    <row r="9" spans="1:14" x14ac:dyDescent="0.2">
      <c r="B9" s="19"/>
    </row>
    <row r="10" spans="1:14" x14ac:dyDescent="0.2">
      <c r="B10" s="19" t="s">
        <v>44</v>
      </c>
      <c r="C10" t="s">
        <v>45</v>
      </c>
    </row>
    <row r="12" spans="1:14" ht="15.75" x14ac:dyDescent="0.2">
      <c r="B12" s="798" t="s">
        <v>200</v>
      </c>
      <c r="C12" s="798"/>
      <c r="D12" s="798"/>
      <c r="E12" s="798"/>
      <c r="F12" s="798"/>
      <c r="G12" s="80"/>
      <c r="H12" s="83"/>
      <c r="I12" s="83"/>
      <c r="J12" s="797"/>
      <c r="K12" s="797"/>
      <c r="L12" s="797"/>
      <c r="M12" s="797"/>
      <c r="N12" s="797"/>
    </row>
    <row r="13" spans="1:14" ht="18" x14ac:dyDescent="0.25">
      <c r="A13" s="80"/>
      <c r="B13" s="798" t="s">
        <v>201</v>
      </c>
      <c r="C13" s="798"/>
      <c r="D13" s="798"/>
      <c r="E13" s="798"/>
      <c r="F13" s="798"/>
      <c r="G13" s="80"/>
      <c r="H13" s="83"/>
      <c r="I13" s="83"/>
      <c r="J13" s="83"/>
      <c r="K13" s="79"/>
      <c r="L13" s="79"/>
      <c r="M13" s="79"/>
      <c r="N13" s="83"/>
    </row>
    <row r="14" spans="1:14" x14ac:dyDescent="0.2">
      <c r="A14" s="80"/>
      <c r="B14" s="798" t="s">
        <v>202</v>
      </c>
      <c r="C14" s="798"/>
      <c r="D14" s="798"/>
      <c r="E14" s="798"/>
      <c r="F14" s="798"/>
      <c r="G14" s="80"/>
      <c r="H14" s="83"/>
      <c r="I14" s="83"/>
      <c r="J14" s="84"/>
      <c r="K14" s="85"/>
      <c r="L14" s="85"/>
      <c r="M14" s="85"/>
      <c r="N14" s="83"/>
    </row>
    <row r="15" spans="1:14" ht="18.75" thickBot="1" x14ac:dyDescent="0.3">
      <c r="A15" s="80"/>
      <c r="B15" s="91"/>
      <c r="C15" s="92"/>
      <c r="D15" s="92"/>
      <c r="E15" s="92"/>
      <c r="F15" s="91"/>
      <c r="G15" s="80"/>
      <c r="H15" s="83"/>
      <c r="I15" s="83"/>
      <c r="J15" s="88"/>
      <c r="K15" s="82"/>
      <c r="L15" s="82"/>
      <c r="M15" s="82"/>
      <c r="N15" s="83"/>
    </row>
    <row r="16" spans="1:14" ht="26.25" thickBot="1" x14ac:dyDescent="0.25">
      <c r="A16" s="80"/>
      <c r="B16" s="124" t="s">
        <v>203</v>
      </c>
      <c r="C16" s="120" t="s">
        <v>479</v>
      </c>
      <c r="D16" s="114" t="s">
        <v>480</v>
      </c>
      <c r="E16" s="115" t="s">
        <v>204</v>
      </c>
      <c r="F16" s="91"/>
      <c r="G16" s="80"/>
      <c r="H16" s="83"/>
      <c r="I16" s="83"/>
      <c r="J16" s="88"/>
      <c r="K16" s="82"/>
      <c r="L16" s="82"/>
      <c r="M16" s="82"/>
      <c r="N16" s="83"/>
    </row>
    <row r="17" spans="1:14" ht="38.25" x14ac:dyDescent="0.2">
      <c r="A17" s="80"/>
      <c r="B17" s="125" t="s">
        <v>460</v>
      </c>
      <c r="C17" s="121">
        <v>177.02</v>
      </c>
      <c r="D17" s="116">
        <v>1689.3</v>
      </c>
      <c r="E17" s="117">
        <v>1866.32</v>
      </c>
      <c r="F17" s="91"/>
      <c r="G17" s="80"/>
      <c r="H17" s="83"/>
      <c r="I17" s="83"/>
      <c r="J17" s="88"/>
      <c r="K17" s="82"/>
      <c r="L17" s="82"/>
      <c r="M17" s="82"/>
      <c r="N17" s="83"/>
    </row>
    <row r="18" spans="1:14" ht="25.5" customHeight="1" x14ac:dyDescent="0.2">
      <c r="A18" s="80"/>
      <c r="B18" s="126" t="s">
        <v>205</v>
      </c>
      <c r="C18" s="122">
        <v>1.84</v>
      </c>
      <c r="D18" s="106">
        <v>0</v>
      </c>
      <c r="E18" s="113">
        <v>1.84</v>
      </c>
      <c r="F18" s="91"/>
      <c r="G18" s="80"/>
      <c r="H18" s="83"/>
      <c r="I18" s="83"/>
      <c r="J18" s="88"/>
      <c r="K18" s="82"/>
      <c r="L18" s="82"/>
      <c r="M18" s="82"/>
      <c r="N18" s="83"/>
    </row>
    <row r="19" spans="1:14" ht="51" customHeight="1" x14ac:dyDescent="0.2">
      <c r="A19" s="80"/>
      <c r="B19" s="126" t="s">
        <v>206</v>
      </c>
      <c r="C19" s="122">
        <v>52.93</v>
      </c>
      <c r="D19" s="106">
        <v>0</v>
      </c>
      <c r="E19" s="113">
        <v>52.93</v>
      </c>
      <c r="F19" s="91"/>
      <c r="G19" s="80"/>
      <c r="H19" s="83"/>
      <c r="I19" s="83"/>
      <c r="J19" s="88"/>
      <c r="K19" s="82"/>
      <c r="L19" s="82"/>
      <c r="M19" s="82"/>
      <c r="N19" s="83"/>
    </row>
    <row r="20" spans="1:14" ht="51" x14ac:dyDescent="0.25">
      <c r="A20" s="80"/>
      <c r="B20" s="126" t="s">
        <v>459</v>
      </c>
      <c r="C20" s="122">
        <v>199.79</v>
      </c>
      <c r="D20" s="106">
        <v>1700.53</v>
      </c>
      <c r="E20" s="113">
        <v>1900.32</v>
      </c>
      <c r="F20" s="91"/>
      <c r="G20" s="80"/>
      <c r="H20" s="83"/>
      <c r="I20" s="83"/>
      <c r="J20" s="89"/>
      <c r="K20" s="90"/>
      <c r="L20" s="90"/>
      <c r="M20" s="90"/>
      <c r="N20" s="83"/>
    </row>
    <row r="21" spans="1:14" ht="26.25" thickBot="1" x14ac:dyDescent="0.25">
      <c r="A21" s="83"/>
      <c r="B21" s="127" t="s">
        <v>439</v>
      </c>
      <c r="C21" s="123">
        <v>1347.25</v>
      </c>
      <c r="D21" s="118">
        <v>93.89</v>
      </c>
      <c r="E21" s="119">
        <v>1441.14</v>
      </c>
      <c r="F21" s="91"/>
      <c r="G21" s="83"/>
      <c r="H21" s="83"/>
      <c r="I21" s="83"/>
      <c r="J21" s="83"/>
      <c r="K21" s="83"/>
      <c r="L21" s="83"/>
      <c r="M21" s="83"/>
      <c r="N21" s="83"/>
    </row>
    <row r="22" spans="1:14" ht="39" thickBot="1" x14ac:dyDescent="0.25">
      <c r="A22" s="83"/>
      <c r="B22" s="128" t="s">
        <v>440</v>
      </c>
      <c r="C22" s="603">
        <v>1778.82</v>
      </c>
      <c r="D22" s="604">
        <v>3483.72</v>
      </c>
      <c r="E22" s="605">
        <v>5262.54</v>
      </c>
      <c r="F22" s="91"/>
      <c r="G22" s="83"/>
      <c r="H22" s="83"/>
      <c r="I22" s="83"/>
      <c r="J22" s="83"/>
      <c r="K22" s="83"/>
      <c r="L22" s="83"/>
      <c r="M22" s="83"/>
      <c r="N22" s="83"/>
    </row>
    <row r="23" spans="1:14" x14ac:dyDescent="0.2">
      <c r="A23" s="83"/>
      <c r="B23" s="795"/>
      <c r="C23" s="795"/>
      <c r="D23" s="795"/>
      <c r="E23" s="795"/>
      <c r="F23" s="795"/>
      <c r="G23" s="83"/>
      <c r="H23" s="83"/>
      <c r="I23" s="83"/>
      <c r="J23" s="83"/>
      <c r="K23" s="83"/>
      <c r="L23" s="83"/>
      <c r="M23" s="83"/>
      <c r="N23" s="83"/>
    </row>
    <row r="24" spans="1:14" x14ac:dyDescent="0.2">
      <c r="A24" s="83"/>
      <c r="B24" s="86"/>
      <c r="C24" s="87"/>
      <c r="D24" s="81"/>
      <c r="E24" s="81"/>
      <c r="F24" s="81"/>
      <c r="G24" s="83"/>
      <c r="H24" s="83"/>
      <c r="I24" s="83"/>
      <c r="J24" s="83"/>
      <c r="K24" s="83"/>
      <c r="L24" s="83"/>
      <c r="M24" s="83"/>
      <c r="N24" s="83"/>
    </row>
    <row r="25" spans="1:14" x14ac:dyDescent="0.2">
      <c r="A25" s="83"/>
      <c r="B25" s="86"/>
      <c r="C25" s="87"/>
      <c r="D25" s="81"/>
      <c r="E25" s="81"/>
      <c r="F25" s="81"/>
      <c r="G25" s="83"/>
    </row>
    <row r="26" spans="1:14" ht="38.25" x14ac:dyDescent="0.2">
      <c r="A26" s="83"/>
      <c r="B26" s="319" t="s">
        <v>493</v>
      </c>
      <c r="C26" s="88"/>
      <c r="D26" s="82"/>
      <c r="E26" s="82"/>
      <c r="F26" s="82"/>
      <c r="G26" s="83"/>
    </row>
    <row r="27" spans="1:14" x14ac:dyDescent="0.2">
      <c r="A27" s="83"/>
      <c r="B27" s="795"/>
      <c r="C27" s="795"/>
      <c r="D27" s="795"/>
      <c r="E27" s="795"/>
      <c r="F27" s="795"/>
      <c r="G27" s="83"/>
    </row>
    <row r="28" spans="1:14" ht="38.25" x14ac:dyDescent="0.2">
      <c r="A28" s="83"/>
      <c r="B28" s="319" t="s">
        <v>520</v>
      </c>
      <c r="C28" s="87"/>
      <c r="D28" s="81"/>
      <c r="E28" s="81"/>
      <c r="F28" s="81"/>
      <c r="G28" s="83"/>
    </row>
    <row r="29" spans="1:14" x14ac:dyDescent="0.2">
      <c r="A29" s="83"/>
      <c r="B29" s="359" t="s">
        <v>532</v>
      </c>
      <c r="C29" s="88"/>
      <c r="D29" s="82"/>
      <c r="E29" s="82"/>
      <c r="F29" s="82"/>
      <c r="G29" s="83"/>
    </row>
    <row r="30" spans="1:14" x14ac:dyDescent="0.2">
      <c r="A30" s="83"/>
      <c r="B30" s="795"/>
      <c r="C30" s="795"/>
      <c r="D30" s="795"/>
      <c r="E30" s="795"/>
      <c r="F30" s="795"/>
      <c r="G30" s="83"/>
    </row>
    <row r="31" spans="1:14" x14ac:dyDescent="0.2">
      <c r="A31" s="83"/>
      <c r="B31" s="473" t="s">
        <v>546</v>
      </c>
      <c r="C31" s="87"/>
      <c r="D31" s="81"/>
      <c r="E31" s="81"/>
      <c r="F31" s="81"/>
      <c r="G31" s="83"/>
    </row>
    <row r="32" spans="1:14" x14ac:dyDescent="0.2">
      <c r="A32" s="83"/>
      <c r="B32" s="473" t="s">
        <v>583</v>
      </c>
      <c r="C32" s="88"/>
      <c r="D32" s="82"/>
      <c r="E32" s="82"/>
      <c r="F32" s="82"/>
      <c r="G32" s="83"/>
    </row>
    <row r="33" spans="1:7" x14ac:dyDescent="0.2">
      <c r="A33" s="83"/>
      <c r="B33" s="796" t="s">
        <v>602</v>
      </c>
      <c r="C33" s="795"/>
      <c r="D33" s="795"/>
      <c r="E33" s="795"/>
      <c r="F33" s="795"/>
      <c r="G33" s="83"/>
    </row>
    <row r="34" spans="1:7" x14ac:dyDescent="0.2">
      <c r="A34" s="83"/>
      <c r="B34" s="359" t="s">
        <v>617</v>
      </c>
      <c r="C34" s="87"/>
      <c r="D34" s="81"/>
      <c r="E34" s="81"/>
      <c r="F34" s="81"/>
      <c r="G34" s="83"/>
    </row>
    <row r="35" spans="1:7" x14ac:dyDescent="0.2">
      <c r="A35" s="83"/>
      <c r="B35" s="602" t="s">
        <v>633</v>
      </c>
      <c r="C35" s="88"/>
      <c r="D35" s="82"/>
      <c r="E35" s="82"/>
      <c r="F35" s="82"/>
      <c r="G35" s="83"/>
    </row>
    <row r="36" spans="1:7" x14ac:dyDescent="0.2">
      <c r="B36" s="359" t="s">
        <v>649</v>
      </c>
      <c r="C36" s="80"/>
      <c r="D36" s="80"/>
      <c r="E36" s="80"/>
      <c r="F36" s="80"/>
      <c r="G36" s="80"/>
    </row>
    <row r="37" spans="1:7" x14ac:dyDescent="0.2">
      <c r="B37" s="80"/>
      <c r="C37" s="80"/>
      <c r="D37" s="80"/>
      <c r="E37" s="80"/>
      <c r="F37" s="80"/>
      <c r="G37" s="80"/>
    </row>
    <row r="38" spans="1:7" x14ac:dyDescent="0.2">
      <c r="B38" s="80"/>
      <c r="C38" s="80"/>
      <c r="D38" s="80"/>
      <c r="E38" s="80"/>
      <c r="F38" s="80"/>
      <c r="G38" s="80"/>
    </row>
  </sheetData>
  <mergeCells count="8">
    <mergeCell ref="B30:F30"/>
    <mergeCell ref="B33:F33"/>
    <mergeCell ref="J12:N12"/>
    <mergeCell ref="B12:F12"/>
    <mergeCell ref="B13:F13"/>
    <mergeCell ref="B14:F14"/>
    <mergeCell ref="B23:F23"/>
    <mergeCell ref="B27:F27"/>
  </mergeCells>
  <phoneticPr fontId="0" type="noConversion"/>
  <pageMargins left="0.75" right="0.75" top="1" bottom="1" header="0" footer="0"/>
  <pageSetup paperSize="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20"/>
  <sheetViews>
    <sheetView zoomScale="75" workbookViewId="0">
      <selection activeCell="R5" sqref="R5"/>
    </sheetView>
  </sheetViews>
  <sheetFormatPr baseColWidth="10" defaultRowHeight="12.75" x14ac:dyDescent="0.2"/>
  <cols>
    <col min="1" max="1" width="4.7109375" customWidth="1"/>
    <col min="2" max="2" width="29.28515625" customWidth="1"/>
    <col min="3" max="4" width="6.7109375" customWidth="1"/>
    <col min="5" max="5" width="7.42578125" customWidth="1"/>
    <col min="6" max="7" width="7" customWidth="1"/>
    <col min="8" max="9" width="6.7109375" customWidth="1"/>
    <col min="10" max="16" width="6.28515625" bestFit="1" customWidth="1"/>
    <col min="17" max="17" width="7.42578125" style="65" customWidth="1"/>
    <col min="18" max="18" width="8.42578125" customWidth="1"/>
    <col min="19" max="19" width="8" customWidth="1"/>
    <col min="20" max="23" width="7.7109375" customWidth="1"/>
  </cols>
  <sheetData>
    <row r="2" spans="2:23" ht="18" x14ac:dyDescent="0.25">
      <c r="B2" s="10" t="s">
        <v>650</v>
      </c>
    </row>
    <row r="3" spans="2:23" ht="15.75" x14ac:dyDescent="0.25">
      <c r="B3" s="11" t="s">
        <v>10</v>
      </c>
    </row>
    <row r="6" spans="2:23" x14ac:dyDescent="0.2">
      <c r="B6" s="19" t="s">
        <v>42</v>
      </c>
      <c r="C6" t="s">
        <v>516</v>
      </c>
    </row>
    <row r="7" spans="2:23" x14ac:dyDescent="0.2">
      <c r="B7" s="19"/>
    </row>
    <row r="8" spans="2:23" x14ac:dyDescent="0.2">
      <c r="B8" s="19" t="s">
        <v>43</v>
      </c>
      <c r="C8" s="29" t="s">
        <v>514</v>
      </c>
      <c r="D8" t="s">
        <v>618</v>
      </c>
    </row>
    <row r="9" spans="2:23" x14ac:dyDescent="0.2">
      <c r="B9" s="19"/>
    </row>
    <row r="10" spans="2:23" x14ac:dyDescent="0.2">
      <c r="B10" s="19" t="s">
        <v>44</v>
      </c>
      <c r="C10" t="s">
        <v>45</v>
      </c>
    </row>
    <row r="11" spans="2:23" x14ac:dyDescent="0.2">
      <c r="P11" s="65"/>
    </row>
    <row r="12" spans="2:23" ht="13.5" thickBot="1" x14ac:dyDescent="0.25"/>
    <row r="13" spans="2:23" ht="13.5" thickBot="1" x14ac:dyDescent="0.25">
      <c r="B13" s="1" t="s">
        <v>46</v>
      </c>
      <c r="C13" s="2">
        <v>2003</v>
      </c>
      <c r="D13" s="2">
        <v>2004</v>
      </c>
      <c r="E13" s="2">
        <v>2005</v>
      </c>
      <c r="F13" s="2">
        <v>2006</v>
      </c>
      <c r="G13" s="2">
        <v>2007</v>
      </c>
      <c r="H13" s="2">
        <v>2008</v>
      </c>
      <c r="I13" s="3">
        <v>2009</v>
      </c>
      <c r="J13" s="3">
        <v>2010</v>
      </c>
      <c r="K13" s="3">
        <v>2011</v>
      </c>
      <c r="L13" s="3">
        <v>2012</v>
      </c>
      <c r="M13" s="176">
        <v>2013</v>
      </c>
      <c r="N13" s="3">
        <v>2014</v>
      </c>
      <c r="O13" s="3">
        <v>2015</v>
      </c>
      <c r="P13" s="3">
        <v>2016</v>
      </c>
      <c r="Q13" s="164">
        <v>2017</v>
      </c>
      <c r="R13" s="164">
        <v>2018</v>
      </c>
      <c r="S13" s="164">
        <v>2019</v>
      </c>
      <c r="T13" s="164">
        <v>2020</v>
      </c>
      <c r="U13" s="164">
        <v>2021</v>
      </c>
      <c r="V13" s="164">
        <v>2022</v>
      </c>
      <c r="W13" s="164">
        <v>2023</v>
      </c>
    </row>
    <row r="14" spans="2:23" x14ac:dyDescent="0.2">
      <c r="B14" s="20" t="s">
        <v>47</v>
      </c>
      <c r="C14" s="7">
        <v>20</v>
      </c>
      <c r="D14" s="7">
        <v>36</v>
      </c>
      <c r="E14" s="7">
        <v>41</v>
      </c>
      <c r="F14" s="7">
        <v>20</v>
      </c>
      <c r="G14" s="7">
        <v>12</v>
      </c>
      <c r="H14" s="103">
        <v>23</v>
      </c>
      <c r="I14" s="13">
        <v>17</v>
      </c>
      <c r="J14" s="162">
        <v>39</v>
      </c>
      <c r="K14" s="162">
        <v>26</v>
      </c>
      <c r="L14" s="162">
        <v>31</v>
      </c>
      <c r="M14" s="162">
        <v>24</v>
      </c>
      <c r="N14" s="162">
        <v>23</v>
      </c>
      <c r="O14" s="162">
        <v>31</v>
      </c>
      <c r="P14" s="162">
        <v>46</v>
      </c>
      <c r="Q14" s="4">
        <v>60</v>
      </c>
      <c r="R14" s="4">
        <v>40</v>
      </c>
      <c r="S14" s="4">
        <v>59</v>
      </c>
      <c r="T14" s="4">
        <v>82</v>
      </c>
      <c r="U14" s="4">
        <v>113</v>
      </c>
      <c r="V14" s="608">
        <v>61</v>
      </c>
      <c r="W14" s="608">
        <v>70</v>
      </c>
    </row>
    <row r="15" spans="2:23" x14ac:dyDescent="0.2">
      <c r="B15" s="21" t="s">
        <v>48</v>
      </c>
      <c r="C15" s="4">
        <v>300</v>
      </c>
      <c r="D15" s="4">
        <v>253</v>
      </c>
      <c r="E15" s="4">
        <v>264</v>
      </c>
      <c r="F15" s="4">
        <v>270</v>
      </c>
      <c r="G15" s="4">
        <v>247</v>
      </c>
      <c r="H15" s="104">
        <v>231</v>
      </c>
      <c r="I15" s="15">
        <v>259</v>
      </c>
      <c r="J15" s="140">
        <v>240</v>
      </c>
      <c r="K15" s="140">
        <v>293</v>
      </c>
      <c r="L15" s="140">
        <v>240</v>
      </c>
      <c r="M15" s="140">
        <v>254</v>
      </c>
      <c r="N15" s="140">
        <v>274</v>
      </c>
      <c r="O15" s="140">
        <v>354</v>
      </c>
      <c r="P15" s="140">
        <v>369</v>
      </c>
      <c r="Q15" s="4">
        <v>420</v>
      </c>
      <c r="R15" s="4">
        <v>480</v>
      </c>
      <c r="S15" s="4">
        <v>617</v>
      </c>
      <c r="T15" s="4">
        <v>686</v>
      </c>
      <c r="U15" s="4">
        <v>970</v>
      </c>
      <c r="V15" s="608">
        <v>953</v>
      </c>
      <c r="W15" s="608">
        <v>894</v>
      </c>
    </row>
    <row r="16" spans="2:23" x14ac:dyDescent="0.2">
      <c r="B16" s="21" t="s">
        <v>49</v>
      </c>
      <c r="C16" s="4">
        <v>7</v>
      </c>
      <c r="D16" s="4">
        <v>8</v>
      </c>
      <c r="E16" s="4">
        <v>5</v>
      </c>
      <c r="F16" s="4">
        <v>17</v>
      </c>
      <c r="G16" s="4">
        <v>10</v>
      </c>
      <c r="H16" s="104">
        <v>6</v>
      </c>
      <c r="I16" s="15">
        <v>9</v>
      </c>
      <c r="J16" s="140">
        <v>9</v>
      </c>
      <c r="K16" s="140">
        <v>19</v>
      </c>
      <c r="L16" s="140">
        <v>14</v>
      </c>
      <c r="M16" s="140">
        <v>13</v>
      </c>
      <c r="N16" s="140">
        <v>7</v>
      </c>
      <c r="O16" s="140">
        <v>14</v>
      </c>
      <c r="P16" s="140">
        <v>18</v>
      </c>
      <c r="Q16" s="4">
        <v>19</v>
      </c>
      <c r="R16" s="4">
        <v>30</v>
      </c>
      <c r="S16" s="4">
        <v>8</v>
      </c>
      <c r="T16" s="4">
        <v>16</v>
      </c>
      <c r="U16" s="4">
        <v>29</v>
      </c>
      <c r="V16" s="608">
        <v>25</v>
      </c>
      <c r="W16" s="608">
        <v>34</v>
      </c>
    </row>
    <row r="17" spans="2:23" x14ac:dyDescent="0.2">
      <c r="B17" s="21" t="s">
        <v>50</v>
      </c>
      <c r="C17" s="4">
        <v>1</v>
      </c>
      <c r="D17" s="5" t="s">
        <v>15</v>
      </c>
      <c r="E17" s="5" t="s">
        <v>15</v>
      </c>
      <c r="F17" s="5" t="s">
        <v>15</v>
      </c>
      <c r="G17" s="5" t="s">
        <v>15</v>
      </c>
      <c r="H17" s="105">
        <v>1</v>
      </c>
      <c r="I17" s="146" t="s">
        <v>15</v>
      </c>
      <c r="J17" s="139" t="s">
        <v>15</v>
      </c>
      <c r="K17" s="139">
        <v>1</v>
      </c>
      <c r="L17" s="140" t="s">
        <v>443</v>
      </c>
      <c r="M17" s="140" t="s">
        <v>443</v>
      </c>
      <c r="N17" s="139" t="s">
        <v>15</v>
      </c>
      <c r="O17" s="140">
        <v>8</v>
      </c>
      <c r="P17" s="139" t="s">
        <v>15</v>
      </c>
      <c r="Q17" s="5" t="s">
        <v>15</v>
      </c>
      <c r="R17" s="5" t="s">
        <v>15</v>
      </c>
      <c r="S17" s="5" t="s">
        <v>15</v>
      </c>
      <c r="T17" s="5" t="s">
        <v>15</v>
      </c>
      <c r="U17" s="5" t="s">
        <v>15</v>
      </c>
      <c r="V17" s="608">
        <v>0</v>
      </c>
      <c r="W17" s="608">
        <v>0</v>
      </c>
    </row>
    <row r="18" spans="2:23" x14ac:dyDescent="0.2">
      <c r="B18" s="21" t="s">
        <v>51</v>
      </c>
      <c r="C18" s="4">
        <v>3</v>
      </c>
      <c r="D18" s="5" t="s">
        <v>15</v>
      </c>
      <c r="E18" s="5" t="s">
        <v>15</v>
      </c>
      <c r="F18" s="5" t="s">
        <v>15</v>
      </c>
      <c r="G18" s="5" t="s">
        <v>15</v>
      </c>
      <c r="H18" s="5" t="s">
        <v>15</v>
      </c>
      <c r="I18" s="139">
        <v>10</v>
      </c>
      <c r="J18" s="139" t="s">
        <v>15</v>
      </c>
      <c r="K18" s="139" t="s">
        <v>15</v>
      </c>
      <c r="L18" s="139" t="s">
        <v>15</v>
      </c>
      <c r="M18" s="140" t="s">
        <v>443</v>
      </c>
      <c r="N18" s="139" t="s">
        <v>15</v>
      </c>
      <c r="O18" s="139" t="s">
        <v>15</v>
      </c>
      <c r="P18" s="139" t="s">
        <v>15</v>
      </c>
      <c r="Q18" s="5" t="s">
        <v>15</v>
      </c>
      <c r="R18" s="5">
        <v>1</v>
      </c>
      <c r="S18" s="5" t="s">
        <v>15</v>
      </c>
      <c r="T18" s="5" t="s">
        <v>15</v>
      </c>
      <c r="U18" s="5" t="s">
        <v>15</v>
      </c>
      <c r="V18" s="608">
        <v>0</v>
      </c>
      <c r="W18" s="608">
        <v>0</v>
      </c>
    </row>
    <row r="19" spans="2:23" ht="13.5" thickBot="1" x14ac:dyDescent="0.25">
      <c r="B19" s="21" t="s">
        <v>442</v>
      </c>
      <c r="C19" s="5" t="s">
        <v>15</v>
      </c>
      <c r="D19" s="5" t="s">
        <v>15</v>
      </c>
      <c r="E19" s="5" t="s">
        <v>15</v>
      </c>
      <c r="F19" s="5" t="s">
        <v>15</v>
      </c>
      <c r="G19" s="5" t="s">
        <v>15</v>
      </c>
      <c r="H19" s="5" t="s">
        <v>15</v>
      </c>
      <c r="I19" s="5" t="s">
        <v>15</v>
      </c>
      <c r="J19" s="5" t="s">
        <v>15</v>
      </c>
      <c r="K19" s="5" t="s">
        <v>15</v>
      </c>
      <c r="L19" s="140">
        <v>1</v>
      </c>
      <c r="M19" s="140" t="s">
        <v>443</v>
      </c>
      <c r="N19" s="139" t="s">
        <v>15</v>
      </c>
      <c r="O19" s="335" t="s">
        <v>15</v>
      </c>
      <c r="P19" s="139" t="s">
        <v>15</v>
      </c>
      <c r="Q19" s="5" t="s">
        <v>15</v>
      </c>
      <c r="R19" s="5" t="s">
        <v>15</v>
      </c>
      <c r="S19" s="5" t="s">
        <v>15</v>
      </c>
      <c r="T19" s="5" t="s">
        <v>15</v>
      </c>
      <c r="U19" s="5" t="s">
        <v>15</v>
      </c>
      <c r="V19" s="608">
        <v>0</v>
      </c>
      <c r="W19" s="608">
        <v>0</v>
      </c>
    </row>
    <row r="20" spans="2:23" ht="13.5" thickBot="1" x14ac:dyDescent="0.25">
      <c r="B20" s="8" t="s">
        <v>52</v>
      </c>
      <c r="C20" s="28">
        <f t="shared" ref="C20:H20" si="0">SUM(C14:C18)</f>
        <v>331</v>
      </c>
      <c r="D20" s="28">
        <f t="shared" si="0"/>
        <v>297</v>
      </c>
      <c r="E20" s="28">
        <f t="shared" si="0"/>
        <v>310</v>
      </c>
      <c r="F20" s="28">
        <f t="shared" si="0"/>
        <v>307</v>
      </c>
      <c r="G20" s="28">
        <f t="shared" si="0"/>
        <v>269</v>
      </c>
      <c r="H20" s="28">
        <f t="shared" si="0"/>
        <v>261</v>
      </c>
      <c r="I20" s="137">
        <v>295</v>
      </c>
      <c r="J20" s="137">
        <f>SUM(J14:J18)</f>
        <v>288</v>
      </c>
      <c r="K20" s="137">
        <f>SUM(K14:K18)</f>
        <v>339</v>
      </c>
      <c r="L20" s="137">
        <f>SUM(L14:L19)</f>
        <v>286</v>
      </c>
      <c r="M20" s="137">
        <f>SUM(M14:M19)</f>
        <v>291</v>
      </c>
      <c r="N20" s="137">
        <f>SUM(N14:N19)</f>
        <v>304</v>
      </c>
      <c r="O20" s="137">
        <f>SUM(O14:O19)</f>
        <v>407</v>
      </c>
      <c r="P20" s="137">
        <f>SUM(P14:P19)</f>
        <v>433</v>
      </c>
      <c r="Q20" s="28">
        <v>499</v>
      </c>
      <c r="R20" s="28">
        <v>551</v>
      </c>
      <c r="S20" s="28">
        <v>684</v>
      </c>
      <c r="T20" s="28">
        <v>784</v>
      </c>
      <c r="U20" s="39">
        <v>1112</v>
      </c>
      <c r="V20" s="39">
        <v>1039</v>
      </c>
      <c r="W20" s="39">
        <f>SUM(W14:W19)</f>
        <v>998</v>
      </c>
    </row>
  </sheetData>
  <phoneticPr fontId="0" type="noConversion"/>
  <pageMargins left="0.75" right="0.75" top="1" bottom="1" header="0" footer="0"/>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14"/>
  <sheetViews>
    <sheetView zoomScale="75" workbookViewId="0">
      <selection activeCell="B2" sqref="B2"/>
    </sheetView>
  </sheetViews>
  <sheetFormatPr baseColWidth="10" defaultRowHeight="12.75" x14ac:dyDescent="0.2"/>
  <cols>
    <col min="1" max="1" width="4.7109375" customWidth="1"/>
    <col min="2" max="2" width="32.28515625" customWidth="1"/>
    <col min="3" max="3" width="7" customWidth="1"/>
    <col min="4" max="4" width="6.5703125" customWidth="1"/>
    <col min="5" max="5" width="7.7109375" customWidth="1"/>
    <col min="6" max="6" width="8" customWidth="1"/>
    <col min="7" max="7" width="7.5703125" customWidth="1"/>
    <col min="8" max="8" width="7.42578125" customWidth="1"/>
    <col min="9" max="9" width="7.7109375" customWidth="1"/>
    <col min="10" max="12" width="6.28515625" bestFit="1" customWidth="1"/>
    <col min="13" max="13" width="6.28515625" style="65" bestFit="1" customWidth="1"/>
    <col min="14" max="14" width="7.5703125" customWidth="1"/>
    <col min="15" max="16" width="6.28515625" bestFit="1" customWidth="1"/>
    <col min="17" max="17" width="8.28515625" customWidth="1"/>
    <col min="18" max="18" width="8" customWidth="1"/>
    <col min="19" max="23" width="7.7109375" customWidth="1"/>
  </cols>
  <sheetData>
    <row r="2" spans="2:23" ht="18" x14ac:dyDescent="0.25">
      <c r="B2" s="10" t="s">
        <v>650</v>
      </c>
    </row>
    <row r="3" spans="2:23" ht="15.75" x14ac:dyDescent="0.25">
      <c r="B3" s="11" t="s">
        <v>10</v>
      </c>
    </row>
    <row r="6" spans="2:23" x14ac:dyDescent="0.2">
      <c r="B6" s="19" t="s">
        <v>42</v>
      </c>
      <c r="C6" t="s">
        <v>515</v>
      </c>
    </row>
    <row r="7" spans="2:23" x14ac:dyDescent="0.2">
      <c r="B7" s="19"/>
    </row>
    <row r="8" spans="2:23" x14ac:dyDescent="0.2">
      <c r="B8" s="19" t="s">
        <v>43</v>
      </c>
      <c r="C8" s="29" t="s">
        <v>34</v>
      </c>
      <c r="D8" t="s">
        <v>55</v>
      </c>
    </row>
    <row r="9" spans="2:23" x14ac:dyDescent="0.2">
      <c r="B9" s="19"/>
    </row>
    <row r="10" spans="2:23" x14ac:dyDescent="0.2">
      <c r="B10" s="19" t="s">
        <v>44</v>
      </c>
      <c r="C10" t="s">
        <v>11</v>
      </c>
    </row>
    <row r="12" spans="2:23" ht="13.5" thickBot="1" x14ac:dyDescent="0.25"/>
    <row r="13" spans="2:23" ht="13.5" thickBot="1" x14ac:dyDescent="0.25">
      <c r="B13" s="1" t="s">
        <v>56</v>
      </c>
      <c r="C13" s="2">
        <v>2003</v>
      </c>
      <c r="D13" s="2">
        <v>2004</v>
      </c>
      <c r="E13" s="2">
        <v>2005</v>
      </c>
      <c r="F13" s="2">
        <v>2006</v>
      </c>
      <c r="G13" s="2">
        <v>2007</v>
      </c>
      <c r="H13" s="2">
        <v>2008</v>
      </c>
      <c r="I13" s="3">
        <v>2009</v>
      </c>
      <c r="J13" s="200">
        <v>2010</v>
      </c>
      <c r="K13" s="200">
        <v>2011</v>
      </c>
      <c r="L13" s="200">
        <v>2012</v>
      </c>
      <c r="M13" s="223">
        <v>2013</v>
      </c>
      <c r="N13" s="223">
        <v>2014</v>
      </c>
      <c r="O13" s="200">
        <v>2015</v>
      </c>
      <c r="P13" s="223">
        <v>2016</v>
      </c>
      <c r="Q13" s="137">
        <v>2017</v>
      </c>
      <c r="R13" s="137">
        <v>2018</v>
      </c>
      <c r="S13" s="137">
        <v>2019</v>
      </c>
      <c r="T13" s="137">
        <v>2020</v>
      </c>
      <c r="U13" s="137">
        <v>2021</v>
      </c>
      <c r="V13" s="137">
        <v>2022</v>
      </c>
      <c r="W13" s="27">
        <v>2023</v>
      </c>
    </row>
    <row r="14" spans="2:23" ht="13.5" thickBot="1" x14ac:dyDescent="0.25">
      <c r="B14" s="8" t="s">
        <v>62</v>
      </c>
      <c r="C14" s="28"/>
      <c r="D14" s="28"/>
      <c r="E14" s="28"/>
      <c r="F14" s="28"/>
      <c r="G14" s="28">
        <v>69</v>
      </c>
      <c r="H14" s="28">
        <v>64</v>
      </c>
      <c r="I14" s="137">
        <v>64</v>
      </c>
      <c r="J14" s="176">
        <v>64</v>
      </c>
      <c r="K14" s="176">
        <v>64</v>
      </c>
      <c r="L14" s="176">
        <v>64</v>
      </c>
      <c r="M14" s="137">
        <v>64</v>
      </c>
      <c r="N14" s="137">
        <v>64</v>
      </c>
      <c r="O14" s="176">
        <v>64</v>
      </c>
      <c r="P14" s="137">
        <v>64</v>
      </c>
      <c r="Q14" s="137">
        <v>64</v>
      </c>
      <c r="R14" s="137">
        <v>64</v>
      </c>
      <c r="S14" s="137">
        <v>64</v>
      </c>
      <c r="T14" s="137">
        <v>64</v>
      </c>
      <c r="U14" s="137">
        <v>64</v>
      </c>
      <c r="V14" s="137">
        <v>64</v>
      </c>
      <c r="W14" s="27">
        <v>64</v>
      </c>
    </row>
  </sheetData>
  <phoneticPr fontId="0" type="noConversion"/>
  <pageMargins left="0.75" right="0.75" top="1" bottom="1" header="0" footer="0"/>
  <pageSetup paperSize="9" scale="90" orientation="landscape" horizontalDpi="1200" verticalDpi="12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44"/>
  <sheetViews>
    <sheetView tabSelected="1" topLeftCell="A11" zoomScale="80" zoomScaleNormal="80" workbookViewId="0">
      <selection activeCell="L48" sqref="L48"/>
    </sheetView>
  </sheetViews>
  <sheetFormatPr baseColWidth="10" defaultRowHeight="12.75" x14ac:dyDescent="0.2"/>
  <cols>
    <col min="1" max="1" width="4.7109375" customWidth="1"/>
    <col min="2" max="2" width="29.28515625" customWidth="1"/>
    <col min="3" max="3" width="15.7109375" customWidth="1"/>
    <col min="4" max="4" width="27.7109375" customWidth="1"/>
    <col min="5" max="5" width="31.28515625" bestFit="1" customWidth="1"/>
    <col min="6" max="6" width="15.7109375" customWidth="1"/>
  </cols>
  <sheetData>
    <row r="2" spans="2:6" ht="18" x14ac:dyDescent="0.25">
      <c r="B2" s="10" t="s">
        <v>650</v>
      </c>
    </row>
    <row r="3" spans="2:6" ht="15.75" x14ac:dyDescent="0.25">
      <c r="B3" s="11" t="s">
        <v>10</v>
      </c>
    </row>
    <row r="6" spans="2:6" x14ac:dyDescent="0.2">
      <c r="B6" s="19" t="s">
        <v>42</v>
      </c>
      <c r="C6" t="s">
        <v>515</v>
      </c>
    </row>
    <row r="7" spans="2:6" x14ac:dyDescent="0.2">
      <c r="B7" s="19"/>
    </row>
    <row r="8" spans="2:6" x14ac:dyDescent="0.2">
      <c r="B8" s="19" t="s">
        <v>43</v>
      </c>
      <c r="C8" s="29" t="s">
        <v>35</v>
      </c>
      <c r="D8" t="s">
        <v>54</v>
      </c>
    </row>
    <row r="9" spans="2:6" x14ac:dyDescent="0.2">
      <c r="B9" s="19"/>
    </row>
    <row r="10" spans="2:6" x14ac:dyDescent="0.2">
      <c r="B10" s="19" t="s">
        <v>44</v>
      </c>
      <c r="C10" t="s">
        <v>45</v>
      </c>
    </row>
    <row r="12" spans="2:6" ht="13.5" thickBot="1" x14ac:dyDescent="0.25"/>
    <row r="13" spans="2:6" x14ac:dyDescent="0.2">
      <c r="B13" s="1" t="s">
        <v>56</v>
      </c>
      <c r="C13" s="799" t="s">
        <v>57</v>
      </c>
      <c r="D13" s="799"/>
      <c r="E13" s="2" t="s">
        <v>60</v>
      </c>
      <c r="F13" s="24" t="s">
        <v>52</v>
      </c>
    </row>
    <row r="14" spans="2:6" x14ac:dyDescent="0.2">
      <c r="B14" s="30"/>
      <c r="C14" s="346" t="s">
        <v>58</v>
      </c>
      <c r="D14" s="346" t="s">
        <v>59</v>
      </c>
      <c r="E14" s="346" t="s">
        <v>61</v>
      </c>
      <c r="F14" s="347" t="s">
        <v>469</v>
      </c>
    </row>
    <row r="15" spans="2:6" x14ac:dyDescent="0.2">
      <c r="B15" s="236">
        <v>2000</v>
      </c>
      <c r="C15" s="187">
        <v>11530</v>
      </c>
      <c r="D15" s="238" t="s">
        <v>15</v>
      </c>
      <c r="E15" s="238" t="s">
        <v>15</v>
      </c>
      <c r="F15" s="239">
        <f t="shared" ref="F15:F25" si="0">SUM(C15:E15)</f>
        <v>11530</v>
      </c>
    </row>
    <row r="16" spans="2:6" x14ac:dyDescent="0.2">
      <c r="B16" s="236">
        <v>2001</v>
      </c>
      <c r="C16" s="187">
        <v>12872</v>
      </c>
      <c r="D16" s="238" t="s">
        <v>15</v>
      </c>
      <c r="E16" s="238" t="s">
        <v>15</v>
      </c>
      <c r="F16" s="239">
        <f t="shared" si="0"/>
        <v>12872</v>
      </c>
    </row>
    <row r="17" spans="2:6" x14ac:dyDescent="0.2">
      <c r="B17" s="236">
        <v>2002</v>
      </c>
      <c r="C17" s="187">
        <v>12281</v>
      </c>
      <c r="D17" s="187">
        <v>4310</v>
      </c>
      <c r="E17" s="238" t="s">
        <v>15</v>
      </c>
      <c r="F17" s="239">
        <f t="shared" si="0"/>
        <v>16591</v>
      </c>
    </row>
    <row r="18" spans="2:6" x14ac:dyDescent="0.2">
      <c r="B18" s="236">
        <v>2003</v>
      </c>
      <c r="C18" s="187">
        <v>11454</v>
      </c>
      <c r="D18" s="187">
        <v>4867</v>
      </c>
      <c r="E18" s="187">
        <v>6259</v>
      </c>
      <c r="F18" s="239">
        <f t="shared" si="0"/>
        <v>22580</v>
      </c>
    </row>
    <row r="19" spans="2:6" x14ac:dyDescent="0.2">
      <c r="B19" s="236">
        <v>2004</v>
      </c>
      <c r="C19" s="187">
        <v>11790</v>
      </c>
      <c r="D19" s="187">
        <v>4968</v>
      </c>
      <c r="E19" s="187">
        <v>6092</v>
      </c>
      <c r="F19" s="239">
        <f t="shared" si="0"/>
        <v>22850</v>
      </c>
    </row>
    <row r="20" spans="2:6" x14ac:dyDescent="0.2">
      <c r="B20" s="236">
        <v>2005</v>
      </c>
      <c r="C20" s="187">
        <v>13616</v>
      </c>
      <c r="D20" s="187">
        <v>7968</v>
      </c>
      <c r="E20" s="187">
        <v>9208</v>
      </c>
      <c r="F20" s="239">
        <f t="shared" si="0"/>
        <v>30792</v>
      </c>
    </row>
    <row r="21" spans="2:6" x14ac:dyDescent="0.2">
      <c r="B21" s="236">
        <v>2006</v>
      </c>
      <c r="C21" s="187">
        <v>17381</v>
      </c>
      <c r="D21" s="187">
        <v>7985</v>
      </c>
      <c r="E21" s="187">
        <v>10607</v>
      </c>
      <c r="F21" s="239">
        <f t="shared" si="0"/>
        <v>35973</v>
      </c>
    </row>
    <row r="22" spans="2:6" x14ac:dyDescent="0.2">
      <c r="B22" s="236">
        <v>2007</v>
      </c>
      <c r="C22" s="187">
        <v>19378</v>
      </c>
      <c r="D22" s="187">
        <v>5089</v>
      </c>
      <c r="E22" s="187">
        <v>9074</v>
      </c>
      <c r="F22" s="239">
        <f t="shared" si="0"/>
        <v>33541</v>
      </c>
    </row>
    <row r="23" spans="2:6" x14ac:dyDescent="0.2">
      <c r="B23" s="236">
        <v>2008</v>
      </c>
      <c r="C23" s="187">
        <v>16140</v>
      </c>
      <c r="D23" s="187">
        <v>7087</v>
      </c>
      <c r="E23" s="187">
        <v>8946</v>
      </c>
      <c r="F23" s="239">
        <f t="shared" si="0"/>
        <v>32173</v>
      </c>
    </row>
    <row r="24" spans="2:6" x14ac:dyDescent="0.2">
      <c r="B24" s="236">
        <v>2009</v>
      </c>
      <c r="C24" s="187">
        <v>19594</v>
      </c>
      <c r="D24" s="187">
        <v>7269</v>
      </c>
      <c r="E24" s="187">
        <v>7654</v>
      </c>
      <c r="F24" s="239">
        <f t="shared" si="0"/>
        <v>34517</v>
      </c>
    </row>
    <row r="25" spans="2:6" x14ac:dyDescent="0.2">
      <c r="B25" s="237">
        <v>2010</v>
      </c>
      <c r="C25" s="187">
        <v>18534</v>
      </c>
      <c r="D25" s="187">
        <v>6482</v>
      </c>
      <c r="E25" s="187">
        <v>6745</v>
      </c>
      <c r="F25" s="239">
        <f t="shared" si="0"/>
        <v>31761</v>
      </c>
    </row>
    <row r="26" spans="2:6" x14ac:dyDescent="0.2">
      <c r="B26" s="237">
        <v>2011</v>
      </c>
      <c r="C26" s="187">
        <v>20472</v>
      </c>
      <c r="D26" s="187">
        <v>3813</v>
      </c>
      <c r="E26" s="187">
        <v>30728</v>
      </c>
      <c r="F26" s="239">
        <f t="shared" ref="F26:F35" si="1">SUM(C26:E26)</f>
        <v>55013</v>
      </c>
    </row>
    <row r="27" spans="2:6" x14ac:dyDescent="0.2">
      <c r="B27" s="237">
        <v>2012</v>
      </c>
      <c r="C27" s="187">
        <v>16547</v>
      </c>
      <c r="D27" s="187">
        <v>3959</v>
      </c>
      <c r="E27" s="187">
        <v>6720</v>
      </c>
      <c r="F27" s="239">
        <f t="shared" si="1"/>
        <v>27226</v>
      </c>
    </row>
    <row r="28" spans="2:6" x14ac:dyDescent="0.2">
      <c r="B28" s="290">
        <v>2013</v>
      </c>
      <c r="C28" s="187">
        <v>16524</v>
      </c>
      <c r="D28" s="187">
        <v>4096</v>
      </c>
      <c r="E28" s="187">
        <v>6963</v>
      </c>
      <c r="F28" s="239">
        <f t="shared" si="1"/>
        <v>27583</v>
      </c>
    </row>
    <row r="29" spans="2:6" x14ac:dyDescent="0.2">
      <c r="B29" s="237">
        <v>2014</v>
      </c>
      <c r="C29" s="187">
        <v>18576</v>
      </c>
      <c r="D29" s="187">
        <v>3713</v>
      </c>
      <c r="E29" s="187">
        <v>8478</v>
      </c>
      <c r="F29" s="239">
        <f t="shared" si="1"/>
        <v>30767</v>
      </c>
    </row>
    <row r="30" spans="2:6" x14ac:dyDescent="0.2">
      <c r="B30" s="237">
        <v>2015</v>
      </c>
      <c r="C30" s="187">
        <v>16168</v>
      </c>
      <c r="D30" s="187">
        <v>4682</v>
      </c>
      <c r="E30" s="187">
        <v>7312</v>
      </c>
      <c r="F30" s="239">
        <f t="shared" si="1"/>
        <v>28162</v>
      </c>
    </row>
    <row r="31" spans="2:6" x14ac:dyDescent="0.2">
      <c r="B31" s="237">
        <v>2016</v>
      </c>
      <c r="C31" s="187">
        <v>15316</v>
      </c>
      <c r="D31" s="187">
        <v>4987</v>
      </c>
      <c r="E31" s="187">
        <v>6471</v>
      </c>
      <c r="F31" s="239">
        <f t="shared" si="1"/>
        <v>26774</v>
      </c>
    </row>
    <row r="32" spans="2:6" x14ac:dyDescent="0.2">
      <c r="B32" s="236">
        <v>2017</v>
      </c>
      <c r="C32" s="187">
        <v>16485</v>
      </c>
      <c r="D32" s="187">
        <v>5446</v>
      </c>
      <c r="E32" s="187">
        <v>6588</v>
      </c>
      <c r="F32" s="239">
        <f t="shared" si="1"/>
        <v>28519</v>
      </c>
    </row>
    <row r="33" spans="2:6" x14ac:dyDescent="0.2">
      <c r="B33" s="236">
        <v>2018</v>
      </c>
      <c r="C33" s="187">
        <v>15619</v>
      </c>
      <c r="D33" s="187">
        <v>3421</v>
      </c>
      <c r="E33" s="187">
        <v>6396</v>
      </c>
      <c r="F33" s="239">
        <f t="shared" si="1"/>
        <v>25436</v>
      </c>
    </row>
    <row r="34" spans="2:6" x14ac:dyDescent="0.2">
      <c r="B34" s="480">
        <v>2019</v>
      </c>
      <c r="C34" s="187">
        <v>15552</v>
      </c>
      <c r="D34" s="187">
        <v>4885</v>
      </c>
      <c r="E34" s="187">
        <v>7289</v>
      </c>
      <c r="F34" s="239">
        <f t="shared" si="1"/>
        <v>27726</v>
      </c>
    </row>
    <row r="35" spans="2:6" x14ac:dyDescent="0.2">
      <c r="B35" s="480">
        <v>2020</v>
      </c>
      <c r="C35" s="548">
        <v>8747</v>
      </c>
      <c r="D35" s="548">
        <v>1183</v>
      </c>
      <c r="E35" s="548">
        <v>1636</v>
      </c>
      <c r="F35" s="549">
        <f t="shared" si="1"/>
        <v>11566</v>
      </c>
    </row>
    <row r="36" spans="2:6" x14ac:dyDescent="0.2">
      <c r="B36" s="480">
        <v>2021</v>
      </c>
      <c r="C36" s="548">
        <v>9089</v>
      </c>
      <c r="D36" s="548">
        <v>4216</v>
      </c>
      <c r="E36" s="548">
        <v>1441</v>
      </c>
      <c r="F36" s="549">
        <v>14746</v>
      </c>
    </row>
    <row r="37" spans="2:6" x14ac:dyDescent="0.2">
      <c r="B37" s="480">
        <v>2022</v>
      </c>
      <c r="C37" s="548">
        <v>9262</v>
      </c>
      <c r="D37" s="708" t="s">
        <v>634</v>
      </c>
      <c r="E37" s="548">
        <v>4944</v>
      </c>
      <c r="F37" s="549">
        <v>14206</v>
      </c>
    </row>
    <row r="38" spans="2:6" ht="13.5" thickBot="1" x14ac:dyDescent="0.25">
      <c r="B38" s="711">
        <v>2023</v>
      </c>
      <c r="C38" s="709">
        <v>10165</v>
      </c>
      <c r="D38" s="710" t="s">
        <v>634</v>
      </c>
      <c r="E38" s="709">
        <v>8544</v>
      </c>
      <c r="F38" s="712">
        <v>18709</v>
      </c>
    </row>
    <row r="39" spans="2:6" ht="13.5" thickTop="1" x14ac:dyDescent="0.2">
      <c r="B39" s="80"/>
      <c r="C39" s="80"/>
      <c r="D39" s="80"/>
      <c r="E39" s="80"/>
      <c r="F39" s="80"/>
    </row>
    <row r="40" spans="2:6" x14ac:dyDescent="0.2">
      <c r="B40" t="s">
        <v>585</v>
      </c>
    </row>
    <row r="41" spans="2:6" x14ac:dyDescent="0.2">
      <c r="B41" t="s">
        <v>584</v>
      </c>
    </row>
    <row r="42" spans="2:6" x14ac:dyDescent="0.2">
      <c r="B42" s="248" t="s">
        <v>615</v>
      </c>
    </row>
    <row r="43" spans="2:6" x14ac:dyDescent="0.2">
      <c r="B43" s="248" t="s">
        <v>616</v>
      </c>
    </row>
    <row r="44" spans="2:6" x14ac:dyDescent="0.2">
      <c r="B44" s="248" t="s">
        <v>635</v>
      </c>
    </row>
  </sheetData>
  <mergeCells count="1">
    <mergeCell ref="C13:D13"/>
  </mergeCells>
  <phoneticPr fontId="0" type="noConversion"/>
  <pageMargins left="0.75" right="0.75" top="1" bottom="1" header="0" footer="0"/>
  <pageSetup paperSize="9"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4"/>
  <sheetViews>
    <sheetView workbookViewId="0">
      <selection activeCell="R5" sqref="R5"/>
    </sheetView>
  </sheetViews>
  <sheetFormatPr baseColWidth="10" defaultRowHeight="12.75" x14ac:dyDescent="0.2"/>
  <cols>
    <col min="1" max="1" width="6.28515625" customWidth="1"/>
    <col min="2" max="2" width="28.28515625" customWidth="1"/>
    <col min="3" max="4" width="12.42578125" customWidth="1"/>
    <col min="5" max="5" width="11.7109375" customWidth="1"/>
    <col min="6" max="6" width="11.5703125" customWidth="1"/>
  </cols>
  <sheetData>
    <row r="2" spans="1:9" x14ac:dyDescent="0.2">
      <c r="B2" s="425" t="s">
        <v>650</v>
      </c>
      <c r="C2" s="19"/>
      <c r="D2" s="19"/>
      <c r="E2" s="19"/>
      <c r="F2" s="248"/>
      <c r="G2" s="248"/>
      <c r="H2" s="248"/>
      <c r="I2" s="248"/>
    </row>
    <row r="3" spans="1:9" x14ac:dyDescent="0.2">
      <c r="B3" s="425" t="s">
        <v>10</v>
      </c>
      <c r="C3" s="19"/>
      <c r="D3" s="19"/>
      <c r="E3" s="19"/>
      <c r="F3" s="248"/>
      <c r="G3" s="248"/>
      <c r="H3" s="248"/>
      <c r="I3" s="248"/>
    </row>
    <row r="4" spans="1:9" x14ac:dyDescent="0.2">
      <c r="B4" s="19"/>
      <c r="C4" s="19"/>
      <c r="D4" s="19"/>
      <c r="E4" s="19"/>
      <c r="F4" s="248"/>
      <c r="G4" s="248"/>
      <c r="H4" s="248"/>
      <c r="I4" s="248"/>
    </row>
    <row r="5" spans="1:9" x14ac:dyDescent="0.2">
      <c r="B5" s="19"/>
      <c r="C5" s="19"/>
      <c r="D5" s="19"/>
      <c r="E5" s="19"/>
      <c r="F5" s="248"/>
      <c r="G5" s="248"/>
      <c r="H5" s="248"/>
      <c r="I5" s="248"/>
    </row>
    <row r="6" spans="1:9" x14ac:dyDescent="0.2">
      <c r="B6" s="19" t="s">
        <v>42</v>
      </c>
      <c r="C6" s="19" t="s">
        <v>566</v>
      </c>
      <c r="D6" s="19"/>
      <c r="E6" s="19"/>
      <c r="F6" s="248"/>
      <c r="G6" s="248"/>
      <c r="H6" s="248"/>
      <c r="I6" s="248"/>
    </row>
    <row r="7" spans="1:9" x14ac:dyDescent="0.2">
      <c r="B7" s="19"/>
      <c r="C7" s="19"/>
      <c r="D7" s="19"/>
      <c r="E7" s="19"/>
      <c r="F7" s="248"/>
      <c r="G7" s="248"/>
      <c r="H7" s="248"/>
      <c r="I7" s="248"/>
    </row>
    <row r="8" spans="1:9" x14ac:dyDescent="0.2">
      <c r="B8" s="19" t="s">
        <v>43</v>
      </c>
      <c r="C8" s="29" t="s">
        <v>562</v>
      </c>
      <c r="D8" s="19" t="s">
        <v>565</v>
      </c>
      <c r="E8" s="19"/>
      <c r="F8" s="248"/>
      <c r="G8" s="248"/>
      <c r="H8" s="248"/>
      <c r="I8" s="248"/>
    </row>
    <row r="9" spans="1:9" ht="15" customHeight="1" x14ac:dyDescent="0.35">
      <c r="A9" s="410"/>
      <c r="B9" s="19"/>
      <c r="C9" s="19"/>
      <c r="D9" s="19"/>
      <c r="E9" s="19"/>
      <c r="F9" s="248"/>
      <c r="G9" s="248"/>
      <c r="H9" s="248"/>
      <c r="I9" s="248"/>
    </row>
    <row r="10" spans="1:9" ht="18" customHeight="1" x14ac:dyDescent="0.35">
      <c r="A10" s="410"/>
      <c r="B10" s="19" t="s">
        <v>563</v>
      </c>
      <c r="C10" s="19" t="s">
        <v>564</v>
      </c>
      <c r="D10" s="19"/>
      <c r="E10" s="19"/>
      <c r="F10" s="248"/>
      <c r="G10" s="248"/>
      <c r="H10" s="248"/>
      <c r="I10" s="248"/>
    </row>
    <row r="11" spans="1:9" x14ac:dyDescent="0.2">
      <c r="B11" s="19"/>
    </row>
    <row r="12" spans="1:9" ht="13.5" thickBot="1" x14ac:dyDescent="0.25"/>
    <row r="13" spans="1:9" ht="13.5" thickBot="1" x14ac:dyDescent="0.25">
      <c r="B13" s="411" t="s">
        <v>548</v>
      </c>
      <c r="C13" s="412" t="s">
        <v>549</v>
      </c>
      <c r="D13" s="412" t="s">
        <v>550</v>
      </c>
      <c r="E13" s="412" t="s">
        <v>582</v>
      </c>
      <c r="F13" s="412" t="s">
        <v>590</v>
      </c>
      <c r="G13" s="412" t="s">
        <v>610</v>
      </c>
      <c r="H13" s="412" t="s">
        <v>637</v>
      </c>
      <c r="I13" s="413" t="s">
        <v>645</v>
      </c>
    </row>
    <row r="14" spans="1:9" x14ac:dyDescent="0.2">
      <c r="B14" s="414" t="s">
        <v>551</v>
      </c>
      <c r="C14" s="415">
        <v>38133</v>
      </c>
      <c r="D14" s="415">
        <v>40969</v>
      </c>
      <c r="E14" s="415">
        <v>41774</v>
      </c>
      <c r="F14" s="415">
        <v>43643.49</v>
      </c>
      <c r="G14" s="415">
        <v>43921</v>
      </c>
      <c r="H14" s="415">
        <v>41415</v>
      </c>
      <c r="I14" s="416">
        <v>39216</v>
      </c>
    </row>
    <row r="15" spans="1:9" x14ac:dyDescent="0.2">
      <c r="B15" s="417" t="s">
        <v>552</v>
      </c>
      <c r="C15" s="418">
        <v>563090</v>
      </c>
      <c r="D15" s="418">
        <v>713872</v>
      </c>
      <c r="E15" s="418">
        <v>553802</v>
      </c>
      <c r="F15" s="418">
        <v>604004</v>
      </c>
      <c r="G15" s="418">
        <v>401902</v>
      </c>
      <c r="H15" s="418">
        <v>658528</v>
      </c>
      <c r="I15" s="419">
        <v>711291</v>
      </c>
    </row>
    <row r="16" spans="1:9" x14ac:dyDescent="0.2">
      <c r="B16" s="417" t="s">
        <v>553</v>
      </c>
      <c r="C16" s="418">
        <v>167776</v>
      </c>
      <c r="D16" s="418">
        <v>156284</v>
      </c>
      <c r="E16" s="418">
        <v>169424</v>
      </c>
      <c r="F16" s="418">
        <v>223680</v>
      </c>
      <c r="G16" s="418">
        <v>168868</v>
      </c>
      <c r="H16" s="418">
        <v>171128</v>
      </c>
      <c r="I16" s="419">
        <v>162126</v>
      </c>
    </row>
    <row r="17" spans="2:9" x14ac:dyDescent="0.2">
      <c r="B17" s="417" t="s">
        <v>554</v>
      </c>
      <c r="C17" s="418">
        <v>95414</v>
      </c>
      <c r="D17" s="418">
        <v>92898</v>
      </c>
      <c r="E17" s="418">
        <v>86666</v>
      </c>
      <c r="F17" s="418">
        <v>95668.99</v>
      </c>
      <c r="G17" s="418">
        <v>91541.26</v>
      </c>
      <c r="H17" s="418">
        <v>82424</v>
      </c>
      <c r="I17" s="419">
        <v>83952</v>
      </c>
    </row>
    <row r="18" spans="2:9" x14ac:dyDescent="0.2">
      <c r="B18" s="417" t="s">
        <v>555</v>
      </c>
      <c r="C18" s="418">
        <v>20020</v>
      </c>
      <c r="D18" s="418">
        <v>20773</v>
      </c>
      <c r="E18" s="418">
        <v>20886</v>
      </c>
      <c r="F18" s="418">
        <v>10242.620000000001</v>
      </c>
      <c r="G18" s="418">
        <v>14012</v>
      </c>
      <c r="H18" s="418">
        <v>10865</v>
      </c>
      <c r="I18" s="419">
        <v>13216</v>
      </c>
    </row>
    <row r="19" spans="2:9" x14ac:dyDescent="0.2">
      <c r="B19" s="417" t="s">
        <v>556</v>
      </c>
      <c r="C19" s="418">
        <v>433037</v>
      </c>
      <c r="D19" s="418">
        <v>441010</v>
      </c>
      <c r="E19" s="418">
        <v>416377</v>
      </c>
      <c r="F19" s="418">
        <v>397902</v>
      </c>
      <c r="G19" s="418">
        <v>398966</v>
      </c>
      <c r="H19" s="418">
        <v>381533</v>
      </c>
      <c r="I19" s="419">
        <v>408209</v>
      </c>
    </row>
    <row r="20" spans="2:9" x14ac:dyDescent="0.2">
      <c r="B20" s="417" t="s">
        <v>557</v>
      </c>
      <c r="C20" s="418">
        <v>3084114</v>
      </c>
      <c r="D20" s="418">
        <v>2913236</v>
      </c>
      <c r="E20" s="418">
        <v>2738083</v>
      </c>
      <c r="F20" s="418">
        <v>3067706.2416357901</v>
      </c>
      <c r="G20" s="418">
        <v>2575392.6908889525</v>
      </c>
      <c r="H20" s="418">
        <v>6947494.0851215739</v>
      </c>
      <c r="I20" s="419">
        <v>3238243</v>
      </c>
    </row>
    <row r="21" spans="2:9" x14ac:dyDescent="0.2">
      <c r="B21" s="417" t="s">
        <v>558</v>
      </c>
      <c r="C21" s="418">
        <v>47221</v>
      </c>
      <c r="D21" s="418">
        <v>45514</v>
      </c>
      <c r="E21" s="418">
        <v>60041</v>
      </c>
      <c r="F21" s="418">
        <v>29115.200000000004</v>
      </c>
      <c r="G21" s="418">
        <v>29107.15</v>
      </c>
      <c r="H21" s="418">
        <v>21708.198101378399</v>
      </c>
      <c r="I21" s="419">
        <v>35856.53</v>
      </c>
    </row>
    <row r="22" spans="2:9" x14ac:dyDescent="0.2">
      <c r="B22" s="417" t="s">
        <v>559</v>
      </c>
      <c r="C22" s="418">
        <v>1253494</v>
      </c>
      <c r="D22" s="418">
        <v>1288425</v>
      </c>
      <c r="E22" s="418">
        <v>1291543</v>
      </c>
      <c r="F22" s="418">
        <v>1235205</v>
      </c>
      <c r="G22" s="418">
        <v>1260336</v>
      </c>
      <c r="H22" s="418">
        <v>1300498</v>
      </c>
      <c r="I22" s="419">
        <v>1300073</v>
      </c>
    </row>
    <row r="23" spans="2:9" ht="13.5" thickBot="1" x14ac:dyDescent="0.25">
      <c r="B23" s="420" t="s">
        <v>560</v>
      </c>
      <c r="C23" s="418">
        <v>7015</v>
      </c>
      <c r="D23" s="418">
        <v>9733</v>
      </c>
      <c r="E23" s="418">
        <v>9362</v>
      </c>
      <c r="F23" s="418">
        <v>7988</v>
      </c>
      <c r="G23" s="418">
        <v>8952</v>
      </c>
      <c r="H23" s="418">
        <v>12119</v>
      </c>
      <c r="I23" s="419">
        <v>17784</v>
      </c>
    </row>
    <row r="24" spans="2:9" ht="13.5" thickBot="1" x14ac:dyDescent="0.25">
      <c r="B24" s="421" t="s">
        <v>561</v>
      </c>
      <c r="C24" s="422">
        <f t="shared" ref="C24:H24" si="0">SUM(C14:C23)</f>
        <v>5709314</v>
      </c>
      <c r="D24" s="422">
        <f t="shared" si="0"/>
        <v>5722714</v>
      </c>
      <c r="E24" s="422">
        <f t="shared" si="0"/>
        <v>5387958</v>
      </c>
      <c r="F24" s="422">
        <f t="shared" si="0"/>
        <v>5715155.5416357899</v>
      </c>
      <c r="G24" s="422">
        <f t="shared" si="0"/>
        <v>4992998.1008889526</v>
      </c>
      <c r="H24" s="422">
        <f t="shared" si="0"/>
        <v>9627712.283222951</v>
      </c>
      <c r="I24" s="609">
        <f>SUM(I14:I23)</f>
        <v>6009966.5300000003</v>
      </c>
    </row>
  </sheetData>
  <phoneticPr fontId="29" type="noConversion"/>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A19"/>
  <sheetViews>
    <sheetView zoomScale="80" zoomScaleNormal="80" workbookViewId="0">
      <selection activeCell="R5" sqref="R5"/>
    </sheetView>
  </sheetViews>
  <sheetFormatPr baseColWidth="10" defaultRowHeight="12.75" x14ac:dyDescent="0.2"/>
  <cols>
    <col min="1" max="1" width="1.28515625" customWidth="1"/>
    <col min="2" max="2" width="12.5703125" customWidth="1"/>
    <col min="3" max="3" width="9.5703125" customWidth="1"/>
    <col min="4" max="4" width="7.5703125" customWidth="1"/>
    <col min="5" max="5" width="8" customWidth="1"/>
    <col min="6" max="6" width="8.7109375" customWidth="1"/>
    <col min="7" max="7" width="8.5703125" customWidth="1"/>
    <col min="8" max="8" width="8.7109375" customWidth="1"/>
    <col min="9" max="9" width="8.28515625" customWidth="1"/>
    <col min="10" max="10" width="8.42578125" customWidth="1"/>
    <col min="11" max="12" width="8.5703125" customWidth="1"/>
    <col min="13" max="13" width="8.42578125" customWidth="1"/>
    <col min="14" max="15" width="7.7109375" customWidth="1"/>
    <col min="16" max="16" width="8.5703125" customWidth="1"/>
    <col min="17" max="17" width="8.28515625" style="65" customWidth="1"/>
    <col min="18" max="18" width="8.28515625" customWidth="1"/>
    <col min="19" max="19" width="8.42578125" customWidth="1"/>
    <col min="20" max="20" width="9.28515625" customWidth="1"/>
    <col min="21" max="21" width="8.42578125" customWidth="1"/>
    <col min="22" max="22" width="8.7109375" customWidth="1"/>
    <col min="23" max="23" width="8.42578125" customWidth="1"/>
    <col min="24" max="24" width="8.28515625" customWidth="1"/>
    <col min="25" max="25" width="8.5703125" customWidth="1"/>
    <col min="26" max="26" width="8.7109375" customWidth="1"/>
    <col min="27" max="27" width="8.140625" customWidth="1"/>
  </cols>
  <sheetData>
    <row r="2" spans="2:27" ht="18" x14ac:dyDescent="0.25">
      <c r="B2" s="10" t="s">
        <v>650</v>
      </c>
    </row>
    <row r="3" spans="2:27" ht="15.75" x14ac:dyDescent="0.25">
      <c r="B3" s="11" t="s">
        <v>10</v>
      </c>
    </row>
    <row r="6" spans="2:27" x14ac:dyDescent="0.2">
      <c r="B6" s="19" t="s">
        <v>42</v>
      </c>
      <c r="C6" t="s">
        <v>488</v>
      </c>
    </row>
    <row r="7" spans="2:27" x14ac:dyDescent="0.2">
      <c r="B7" s="19"/>
    </row>
    <row r="8" spans="2:27" x14ac:dyDescent="0.2">
      <c r="B8" s="19" t="s">
        <v>43</v>
      </c>
      <c r="C8" s="29" t="s">
        <v>13</v>
      </c>
      <c r="D8" t="s">
        <v>37</v>
      </c>
    </row>
    <row r="9" spans="2:27" x14ac:dyDescent="0.2">
      <c r="B9" s="19"/>
    </row>
    <row r="10" spans="2:27" x14ac:dyDescent="0.2">
      <c r="B10" s="19" t="s">
        <v>44</v>
      </c>
      <c r="C10" t="s">
        <v>11</v>
      </c>
    </row>
    <row r="12" spans="2:27" ht="13.5" thickBot="1" x14ac:dyDescent="0.25"/>
    <row r="13" spans="2:27" ht="13.5" thickBot="1" x14ac:dyDescent="0.25">
      <c r="B13" s="135" t="s">
        <v>542</v>
      </c>
      <c r="C13" s="28">
        <v>1859</v>
      </c>
      <c r="D13" s="28">
        <v>1901</v>
      </c>
      <c r="E13" s="28">
        <v>1924</v>
      </c>
      <c r="F13" s="28">
        <v>1950</v>
      </c>
      <c r="G13" s="28">
        <v>1977</v>
      </c>
      <c r="H13" s="28">
        <v>1985</v>
      </c>
      <c r="I13" s="28">
        <v>1992</v>
      </c>
      <c r="J13" s="28">
        <v>1999</v>
      </c>
      <c r="K13" s="28">
        <v>2006</v>
      </c>
      <c r="L13" s="28">
        <v>2007</v>
      </c>
      <c r="M13" s="28">
        <v>2009</v>
      </c>
      <c r="N13" s="176">
        <v>2010</v>
      </c>
      <c r="O13" s="176">
        <v>2011</v>
      </c>
      <c r="P13" s="176">
        <v>2012</v>
      </c>
      <c r="Q13" s="251">
        <v>2013</v>
      </c>
      <c r="R13" s="176">
        <v>2014</v>
      </c>
      <c r="S13" s="176">
        <v>2015</v>
      </c>
      <c r="T13" s="285">
        <v>2016</v>
      </c>
      <c r="U13" s="176">
        <v>2017</v>
      </c>
      <c r="V13" s="176">
        <v>2018</v>
      </c>
      <c r="W13" s="176">
        <v>2019</v>
      </c>
      <c r="X13" s="176">
        <v>2020</v>
      </c>
      <c r="Y13" s="176">
        <v>2021</v>
      </c>
      <c r="Z13" s="176">
        <v>2022</v>
      </c>
      <c r="AA13" s="155">
        <v>2023</v>
      </c>
    </row>
    <row r="14" spans="2:27" x14ac:dyDescent="0.2">
      <c r="B14" s="21" t="s">
        <v>93</v>
      </c>
      <c r="C14" s="58">
        <v>72</v>
      </c>
      <c r="D14" s="58">
        <v>350</v>
      </c>
      <c r="E14" s="58">
        <v>350</v>
      </c>
      <c r="F14" s="58">
        <v>350</v>
      </c>
      <c r="G14" s="58">
        <v>5767</v>
      </c>
      <c r="H14" s="58">
        <v>7242</v>
      </c>
      <c r="I14" s="58">
        <v>15149</v>
      </c>
      <c r="J14" s="58">
        <v>16180</v>
      </c>
      <c r="K14" s="58">
        <v>14934</v>
      </c>
      <c r="L14" s="141">
        <v>15852</v>
      </c>
      <c r="M14" s="58">
        <v>15905</v>
      </c>
      <c r="N14" s="177">
        <v>15905.186799999999</v>
      </c>
      <c r="O14" s="209">
        <v>16354</v>
      </c>
      <c r="P14" s="209">
        <v>16354</v>
      </c>
      <c r="Q14" s="31">
        <v>16309.8158</v>
      </c>
      <c r="R14" s="209">
        <v>16309.8158</v>
      </c>
      <c r="S14" s="209">
        <v>16309.8158</v>
      </c>
      <c r="T14" s="341">
        <v>16309.8158</v>
      </c>
      <c r="U14" s="41">
        <v>16309.8158</v>
      </c>
      <c r="V14" s="41">
        <v>16310</v>
      </c>
      <c r="W14" s="41">
        <v>16453</v>
      </c>
      <c r="X14" s="41">
        <v>16453</v>
      </c>
      <c r="Y14" s="41">
        <v>16453</v>
      </c>
      <c r="Z14" s="41">
        <v>16449</v>
      </c>
      <c r="AA14" s="36">
        <v>16449</v>
      </c>
    </row>
    <row r="15" spans="2:27" x14ac:dyDescent="0.2">
      <c r="B15" s="21" t="s">
        <v>94</v>
      </c>
      <c r="C15" s="58">
        <v>172479</v>
      </c>
      <c r="D15" s="58">
        <v>114703</v>
      </c>
      <c r="E15" s="58">
        <v>117276</v>
      </c>
      <c r="F15" s="58">
        <v>125440</v>
      </c>
      <c r="G15" s="58">
        <v>159257</v>
      </c>
      <c r="H15" s="58">
        <v>157571</v>
      </c>
      <c r="I15" s="58">
        <v>155553</v>
      </c>
      <c r="J15" s="58">
        <v>164492</v>
      </c>
      <c r="K15" s="58">
        <v>180972</v>
      </c>
      <c r="L15" s="141">
        <v>180877</v>
      </c>
      <c r="M15" s="58">
        <v>181519</v>
      </c>
      <c r="N15" s="177">
        <v>181726.29670000001</v>
      </c>
      <c r="O15" s="209">
        <v>182499</v>
      </c>
      <c r="P15" s="209">
        <v>182620</v>
      </c>
      <c r="Q15" s="31">
        <v>191179.1979</v>
      </c>
      <c r="R15" s="209">
        <v>186894.579</v>
      </c>
      <c r="S15" s="209">
        <v>186996.04920000001</v>
      </c>
      <c r="T15" s="209">
        <v>187054.65710000001</v>
      </c>
      <c r="U15" s="42">
        <v>187244.30650000001</v>
      </c>
      <c r="V15" s="42">
        <v>187916</v>
      </c>
      <c r="W15" s="42">
        <v>188266</v>
      </c>
      <c r="X15" s="42">
        <v>188810</v>
      </c>
      <c r="Y15" s="42">
        <v>188773</v>
      </c>
      <c r="Z15" s="42">
        <v>189220</v>
      </c>
      <c r="AA15" s="32">
        <v>189200</v>
      </c>
    </row>
    <row r="16" spans="2:27" ht="13.5" thickBot="1" x14ac:dyDescent="0.25">
      <c r="B16" s="21" t="s">
        <v>95</v>
      </c>
      <c r="C16" s="59">
        <v>0</v>
      </c>
      <c r="D16" s="58">
        <v>0</v>
      </c>
      <c r="E16" s="58">
        <v>0</v>
      </c>
      <c r="F16" s="58">
        <v>0</v>
      </c>
      <c r="G16" s="58">
        <v>0</v>
      </c>
      <c r="H16" s="58">
        <v>0</v>
      </c>
      <c r="I16" s="59">
        <v>3827</v>
      </c>
      <c r="J16" s="59">
        <v>3827</v>
      </c>
      <c r="K16" s="59">
        <v>5953</v>
      </c>
      <c r="L16" s="141">
        <v>5953</v>
      </c>
      <c r="M16" s="58">
        <v>5549</v>
      </c>
      <c r="N16" s="177">
        <v>5548.7870000000003</v>
      </c>
      <c r="O16" s="209">
        <v>5549</v>
      </c>
      <c r="P16" s="209">
        <v>5549</v>
      </c>
      <c r="Q16" s="31">
        <v>5681.1419999999998</v>
      </c>
      <c r="R16" s="209">
        <v>5681.1419999999998</v>
      </c>
      <c r="S16" s="209">
        <v>5681.1419999999998</v>
      </c>
      <c r="T16" s="342">
        <v>5681.1419999999998</v>
      </c>
      <c r="U16" s="42">
        <v>5681.1419999999998</v>
      </c>
      <c r="V16" s="42">
        <v>5681</v>
      </c>
      <c r="W16" s="42">
        <v>5681</v>
      </c>
      <c r="X16" s="42">
        <v>5681</v>
      </c>
      <c r="Y16" s="42">
        <v>5681</v>
      </c>
      <c r="Z16" s="42">
        <v>5681</v>
      </c>
      <c r="AA16" s="32">
        <v>5681</v>
      </c>
    </row>
    <row r="17" spans="2:27" ht="13.5" thickBot="1" x14ac:dyDescent="0.25">
      <c r="B17" s="8" t="s">
        <v>52</v>
      </c>
      <c r="C17" s="60">
        <f t="shared" ref="C17:N17" si="0">SUM(C14:C16)</f>
        <v>172551</v>
      </c>
      <c r="D17" s="60">
        <f t="shared" si="0"/>
        <v>115053</v>
      </c>
      <c r="E17" s="60">
        <f t="shared" si="0"/>
        <v>117626</v>
      </c>
      <c r="F17" s="60">
        <f t="shared" si="0"/>
        <v>125790</v>
      </c>
      <c r="G17" s="60">
        <f t="shared" si="0"/>
        <v>165024</v>
      </c>
      <c r="H17" s="60">
        <f t="shared" si="0"/>
        <v>164813</v>
      </c>
      <c r="I17" s="60">
        <f t="shared" si="0"/>
        <v>174529</v>
      </c>
      <c r="J17" s="60">
        <f t="shared" si="0"/>
        <v>184499</v>
      </c>
      <c r="K17" s="60">
        <f t="shared" si="0"/>
        <v>201859</v>
      </c>
      <c r="L17" s="60">
        <f t="shared" si="0"/>
        <v>202682</v>
      </c>
      <c r="M17" s="61">
        <f t="shared" si="0"/>
        <v>202973</v>
      </c>
      <c r="N17" s="178">
        <f t="shared" si="0"/>
        <v>203180.27050000001</v>
      </c>
      <c r="O17" s="210">
        <f t="shared" ref="O17:T17" si="1">SUM(O14:O16)</f>
        <v>204402</v>
      </c>
      <c r="P17" s="210">
        <f t="shared" si="1"/>
        <v>204523</v>
      </c>
      <c r="Q17" s="252">
        <f t="shared" si="1"/>
        <v>213170.1557</v>
      </c>
      <c r="R17" s="210">
        <f t="shared" si="1"/>
        <v>208885.5368</v>
      </c>
      <c r="S17" s="210">
        <f t="shared" si="1"/>
        <v>208987.00700000001</v>
      </c>
      <c r="T17" s="210">
        <f t="shared" si="1"/>
        <v>209045.61490000002</v>
      </c>
      <c r="U17" s="40">
        <f>U14+U15+U16</f>
        <v>209235.26430000001</v>
      </c>
      <c r="V17" s="40">
        <f t="shared" ref="V17:AA17" si="2">SUM(V14:V16)</f>
        <v>209907</v>
      </c>
      <c r="W17" s="40">
        <f t="shared" si="2"/>
        <v>210400</v>
      </c>
      <c r="X17" s="40">
        <f t="shared" si="2"/>
        <v>210944</v>
      </c>
      <c r="Y17" s="40">
        <f t="shared" si="2"/>
        <v>210907</v>
      </c>
      <c r="Z17" s="40">
        <f t="shared" si="2"/>
        <v>211350</v>
      </c>
      <c r="AA17" s="38">
        <f t="shared" si="2"/>
        <v>211330</v>
      </c>
    </row>
    <row r="19" spans="2:27" x14ac:dyDescent="0.2">
      <c r="B19" s="291" t="s">
        <v>470</v>
      </c>
    </row>
  </sheetData>
  <phoneticPr fontId="0" type="noConversion"/>
  <pageMargins left="0.74803149606299213" right="0.74803149606299213" top="0.98425196850393704" bottom="0.98425196850393704" header="0" footer="0"/>
  <pageSetup paperSize="9" scale="5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21"/>
  <sheetViews>
    <sheetView zoomScale="80" zoomScaleNormal="80" workbookViewId="0">
      <selection activeCell="R5" sqref="R5"/>
    </sheetView>
  </sheetViews>
  <sheetFormatPr baseColWidth="10" defaultRowHeight="12.75" x14ac:dyDescent="0.2"/>
  <cols>
    <col min="1" max="1" width="3" customWidth="1"/>
    <col min="2" max="2" width="10.42578125" customWidth="1"/>
    <col min="3" max="3" width="13.7109375" customWidth="1"/>
    <col min="4" max="4" width="7" customWidth="1"/>
    <col min="5" max="5" width="7.5703125" customWidth="1"/>
    <col min="6" max="6" width="7.42578125" customWidth="1"/>
    <col min="7" max="7" width="7.7109375" customWidth="1"/>
    <col min="8" max="8" width="7" customWidth="1"/>
    <col min="9" max="9" width="6.7109375" customWidth="1"/>
    <col min="10" max="11" width="7.28515625" customWidth="1"/>
    <col min="12" max="12" width="7.42578125" customWidth="1"/>
    <col min="13" max="13" width="6.5703125" customWidth="1"/>
    <col min="14" max="15" width="6.28515625" bestFit="1" customWidth="1"/>
    <col min="16" max="16" width="6.7109375" customWidth="1"/>
    <col min="17" max="21" width="6.28515625" customWidth="1"/>
    <col min="22" max="25" width="6.7109375" customWidth="1"/>
    <col min="26" max="26" width="9.28515625" style="65" customWidth="1"/>
    <col min="28" max="28" width="11.42578125" style="562" customWidth="1"/>
  </cols>
  <sheetData>
    <row r="2" spans="2:28" ht="18" x14ac:dyDescent="0.25">
      <c r="B2" s="10" t="s">
        <v>650</v>
      </c>
    </row>
    <row r="3" spans="2:28" ht="15.75" x14ac:dyDescent="0.25">
      <c r="B3" s="11" t="s">
        <v>10</v>
      </c>
    </row>
    <row r="6" spans="2:28" x14ac:dyDescent="0.2">
      <c r="B6" s="19" t="s">
        <v>42</v>
      </c>
      <c r="C6" t="s">
        <v>488</v>
      </c>
    </row>
    <row r="7" spans="2:28" x14ac:dyDescent="0.2">
      <c r="B7" s="19"/>
    </row>
    <row r="8" spans="2:28" x14ac:dyDescent="0.2">
      <c r="B8" s="19" t="s">
        <v>43</v>
      </c>
      <c r="C8" s="29" t="s">
        <v>17</v>
      </c>
      <c r="D8" t="s">
        <v>381</v>
      </c>
    </row>
    <row r="9" spans="2:28" x14ac:dyDescent="0.2">
      <c r="B9" s="19"/>
    </row>
    <row r="10" spans="2:28" x14ac:dyDescent="0.2">
      <c r="B10" s="19" t="s">
        <v>44</v>
      </c>
      <c r="C10" t="s">
        <v>45</v>
      </c>
    </row>
    <row r="11" spans="2:28" ht="13.5" thickBot="1" x14ac:dyDescent="0.25"/>
    <row r="12" spans="2:28" ht="13.5" thickBot="1" x14ac:dyDescent="0.25">
      <c r="B12" s="1" t="s">
        <v>374</v>
      </c>
      <c r="C12" s="2" t="s">
        <v>383</v>
      </c>
      <c r="D12" s="2" t="s">
        <v>384</v>
      </c>
      <c r="E12" s="2">
        <v>2003</v>
      </c>
      <c r="F12" s="2">
        <v>2004</v>
      </c>
      <c r="G12" s="2">
        <v>2005</v>
      </c>
      <c r="H12" s="2">
        <v>2006</v>
      </c>
      <c r="I12" s="2">
        <v>2007</v>
      </c>
      <c r="J12" s="2">
        <v>2008</v>
      </c>
      <c r="K12" s="2">
        <v>2009</v>
      </c>
      <c r="L12" s="148">
        <v>2010</v>
      </c>
      <c r="M12" s="148">
        <v>2011</v>
      </c>
      <c r="N12" s="148">
        <v>2012</v>
      </c>
      <c r="O12" s="148">
        <v>2013</v>
      </c>
      <c r="P12" s="148">
        <v>2014</v>
      </c>
      <c r="Q12" s="148">
        <v>2015</v>
      </c>
      <c r="R12" s="148">
        <v>2016</v>
      </c>
      <c r="S12" s="176">
        <v>2017</v>
      </c>
      <c r="T12" s="176">
        <v>2018</v>
      </c>
      <c r="U12" s="176">
        <v>2019</v>
      </c>
      <c r="V12" s="176">
        <v>2020</v>
      </c>
      <c r="W12" s="164">
        <v>2021</v>
      </c>
      <c r="X12" s="179">
        <v>2022</v>
      </c>
      <c r="Y12" s="179">
        <v>2023</v>
      </c>
      <c r="Z12" s="537" t="s">
        <v>375</v>
      </c>
      <c r="AB12" s="563"/>
    </row>
    <row r="13" spans="2:28" x14ac:dyDescent="0.2">
      <c r="B13" s="1" t="s">
        <v>376</v>
      </c>
      <c r="C13" s="7" t="s">
        <v>377</v>
      </c>
      <c r="D13" s="7">
        <v>111.3</v>
      </c>
      <c r="E13" s="7">
        <v>4.9000000000000004</v>
      </c>
      <c r="F13" s="7">
        <v>84.4</v>
      </c>
      <c r="G13" s="7">
        <v>42.7</v>
      </c>
      <c r="H13" s="7">
        <v>70.599999999999994</v>
      </c>
      <c r="I13" s="7">
        <v>42.3</v>
      </c>
      <c r="J13" s="7">
        <v>0</v>
      </c>
      <c r="K13" s="7">
        <v>48</v>
      </c>
      <c r="L13" s="149">
        <v>92.9</v>
      </c>
      <c r="M13" s="149">
        <v>136.1</v>
      </c>
      <c r="N13" s="149">
        <v>0</v>
      </c>
      <c r="O13" s="149">
        <v>0</v>
      </c>
      <c r="P13" s="149">
        <v>0</v>
      </c>
      <c r="Q13" s="149">
        <v>0</v>
      </c>
      <c r="R13" s="336">
        <v>7.81</v>
      </c>
      <c r="S13" s="149">
        <v>0</v>
      </c>
      <c r="T13" s="152">
        <v>0</v>
      </c>
      <c r="U13" s="152">
        <v>0</v>
      </c>
      <c r="V13" s="152">
        <v>0</v>
      </c>
      <c r="W13" s="152">
        <v>0</v>
      </c>
      <c r="X13" s="149">
        <v>0</v>
      </c>
      <c r="Y13" s="702">
        <v>0</v>
      </c>
      <c r="Z13" s="698">
        <f t="shared" ref="Z13:Z18" si="0">SUM(D13:U13)</f>
        <v>641.01</v>
      </c>
    </row>
    <row r="14" spans="2:28" ht="13.5" thickBot="1" x14ac:dyDescent="0.25">
      <c r="B14" s="23" t="s">
        <v>378</v>
      </c>
      <c r="C14" s="6" t="s">
        <v>379</v>
      </c>
      <c r="D14" s="6"/>
      <c r="E14" s="6">
        <v>19.600000000000001</v>
      </c>
      <c r="F14" s="6">
        <v>386.6</v>
      </c>
      <c r="G14" s="6">
        <v>219.1</v>
      </c>
      <c r="H14" s="6">
        <v>300.10000000000002</v>
      </c>
      <c r="I14" s="6">
        <v>181.2</v>
      </c>
      <c r="J14" s="6">
        <v>0</v>
      </c>
      <c r="K14" s="6">
        <v>66.3</v>
      </c>
      <c r="L14" s="150">
        <v>302.3</v>
      </c>
      <c r="M14" s="150">
        <v>622.9</v>
      </c>
      <c r="N14" s="150">
        <v>0</v>
      </c>
      <c r="O14" s="150">
        <v>0</v>
      </c>
      <c r="P14" s="150">
        <v>0</v>
      </c>
      <c r="Q14" s="150">
        <v>0</v>
      </c>
      <c r="R14" s="337">
        <v>20.36</v>
      </c>
      <c r="S14" s="150">
        <v>0</v>
      </c>
      <c r="T14" s="152">
        <v>0</v>
      </c>
      <c r="U14" s="152">
        <v>0</v>
      </c>
      <c r="V14" s="152">
        <v>0</v>
      </c>
      <c r="W14" s="152">
        <v>0</v>
      </c>
      <c r="X14" s="152">
        <v>0</v>
      </c>
      <c r="Y14" s="703">
        <v>0</v>
      </c>
      <c r="Z14" s="698">
        <f t="shared" si="0"/>
        <v>2118.46</v>
      </c>
    </row>
    <row r="15" spans="2:28" x14ac:dyDescent="0.2">
      <c r="B15" s="1" t="s">
        <v>380</v>
      </c>
      <c r="C15" s="7" t="s">
        <v>377</v>
      </c>
      <c r="D15" s="7">
        <v>374.4</v>
      </c>
      <c r="E15" s="7">
        <v>6.6</v>
      </c>
      <c r="F15" s="7"/>
      <c r="G15" s="7">
        <v>5.5</v>
      </c>
      <c r="H15" s="7">
        <v>7.6</v>
      </c>
      <c r="I15" s="7">
        <v>9.3000000000000007</v>
      </c>
      <c r="J15" s="7">
        <v>0</v>
      </c>
      <c r="K15" s="7">
        <v>1.4</v>
      </c>
      <c r="L15" s="149"/>
      <c r="M15" s="149"/>
      <c r="N15" s="149">
        <v>0</v>
      </c>
      <c r="O15" s="149">
        <v>0</v>
      </c>
      <c r="P15" s="149">
        <v>0</v>
      </c>
      <c r="Q15" s="149">
        <v>0</v>
      </c>
      <c r="R15" s="336">
        <v>3.4727899999999998</v>
      </c>
      <c r="S15" s="149">
        <v>0</v>
      </c>
      <c r="T15" s="149">
        <v>0.85</v>
      </c>
      <c r="U15" s="149">
        <v>0</v>
      </c>
      <c r="V15" s="149">
        <v>0</v>
      </c>
      <c r="W15" s="149">
        <v>0</v>
      </c>
      <c r="X15" s="149">
        <v>0</v>
      </c>
      <c r="Y15" s="702">
        <v>0</v>
      </c>
      <c r="Z15" s="699">
        <f t="shared" si="0"/>
        <v>409.12279000000001</v>
      </c>
    </row>
    <row r="16" spans="2:28" ht="13.5" thickBot="1" x14ac:dyDescent="0.25">
      <c r="B16" s="23" t="s">
        <v>378</v>
      </c>
      <c r="C16" s="6" t="s">
        <v>379</v>
      </c>
      <c r="D16" s="6"/>
      <c r="E16" s="6">
        <v>27.9</v>
      </c>
      <c r="F16" s="6"/>
      <c r="G16" s="6">
        <v>13.3</v>
      </c>
      <c r="H16" s="6">
        <v>7.8</v>
      </c>
      <c r="I16" s="25">
        <v>70.7</v>
      </c>
      <c r="J16" s="25">
        <v>0</v>
      </c>
      <c r="K16" s="25">
        <v>3</v>
      </c>
      <c r="L16" s="151">
        <v>1.3</v>
      </c>
      <c r="M16" s="151"/>
      <c r="N16" s="151">
        <v>0</v>
      </c>
      <c r="O16" s="151">
        <v>0</v>
      </c>
      <c r="P16" s="151">
        <v>0</v>
      </c>
      <c r="Q16" s="151">
        <v>0</v>
      </c>
      <c r="R16" s="338">
        <v>2.7145000000000001</v>
      </c>
      <c r="S16" s="151">
        <v>0</v>
      </c>
      <c r="T16" s="151">
        <v>0.5</v>
      </c>
      <c r="U16" s="151">
        <v>0</v>
      </c>
      <c r="V16" s="151">
        <v>0</v>
      </c>
      <c r="W16" s="151">
        <v>0</v>
      </c>
      <c r="X16" s="151">
        <v>0</v>
      </c>
      <c r="Y16" s="704">
        <v>0</v>
      </c>
      <c r="Z16" s="700">
        <f t="shared" si="0"/>
        <v>127.2145</v>
      </c>
    </row>
    <row r="17" spans="2:26" x14ac:dyDescent="0.2">
      <c r="B17" s="1"/>
      <c r="C17" s="7" t="s">
        <v>385</v>
      </c>
      <c r="D17" s="7">
        <v>29</v>
      </c>
      <c r="E17" s="7">
        <v>2</v>
      </c>
      <c r="F17" s="7">
        <v>10</v>
      </c>
      <c r="G17" s="7">
        <v>9</v>
      </c>
      <c r="H17" s="7">
        <v>15</v>
      </c>
      <c r="I17" s="7">
        <v>12</v>
      </c>
      <c r="J17" s="7">
        <v>0</v>
      </c>
      <c r="K17" s="7">
        <v>9</v>
      </c>
      <c r="L17" s="149">
        <v>20</v>
      </c>
      <c r="M17" s="149">
        <v>11</v>
      </c>
      <c r="N17" s="149">
        <v>0</v>
      </c>
      <c r="O17" s="149">
        <v>0</v>
      </c>
      <c r="P17" s="152">
        <v>0</v>
      </c>
      <c r="Q17" s="152">
        <v>0</v>
      </c>
      <c r="R17" s="340">
        <v>1</v>
      </c>
      <c r="S17" s="152">
        <v>0</v>
      </c>
      <c r="T17" s="152">
        <v>1</v>
      </c>
      <c r="U17" s="152">
        <v>0</v>
      </c>
      <c r="V17" s="152">
        <v>0</v>
      </c>
      <c r="W17" s="152">
        <v>0</v>
      </c>
      <c r="X17" s="152">
        <v>0</v>
      </c>
      <c r="Y17" s="703">
        <v>0</v>
      </c>
      <c r="Z17" s="701">
        <f t="shared" si="0"/>
        <v>119</v>
      </c>
    </row>
    <row r="18" spans="2:26" x14ac:dyDescent="0.2">
      <c r="B18" s="30" t="s">
        <v>52</v>
      </c>
      <c r="C18" s="4" t="s">
        <v>377</v>
      </c>
      <c r="D18" s="4">
        <f>+D13+D15</f>
        <v>485.7</v>
      </c>
      <c r="E18" s="4">
        <f>+E13+E15</f>
        <v>11.5</v>
      </c>
      <c r="F18" s="4">
        <f t="shared" ref="F18:K19" si="1">+F13+F15</f>
        <v>84.4</v>
      </c>
      <c r="G18" s="4">
        <f t="shared" si="1"/>
        <v>48.2</v>
      </c>
      <c r="H18" s="4">
        <f>+H13+H15</f>
        <v>78.199999999999989</v>
      </c>
      <c r="I18" s="4">
        <f t="shared" si="1"/>
        <v>51.599999999999994</v>
      </c>
      <c r="J18" s="4">
        <f t="shared" si="1"/>
        <v>0</v>
      </c>
      <c r="K18" s="4">
        <f t="shared" si="1"/>
        <v>49.4</v>
      </c>
      <c r="L18" s="152">
        <f>+L13+L15</f>
        <v>92.9</v>
      </c>
      <c r="M18" s="152">
        <v>136.1</v>
      </c>
      <c r="N18" s="152">
        <v>0</v>
      </c>
      <c r="O18" s="152">
        <v>0</v>
      </c>
      <c r="P18" s="152">
        <v>0</v>
      </c>
      <c r="Q18" s="152">
        <v>0</v>
      </c>
      <c r="R18" s="339">
        <v>11.28</v>
      </c>
      <c r="S18" s="152">
        <v>0</v>
      </c>
      <c r="T18" s="152">
        <v>0.85</v>
      </c>
      <c r="U18" s="152">
        <v>0</v>
      </c>
      <c r="V18" s="152">
        <v>0</v>
      </c>
      <c r="W18" s="152">
        <v>0</v>
      </c>
      <c r="X18" s="152">
        <v>0</v>
      </c>
      <c r="Y18" s="703">
        <v>0</v>
      </c>
      <c r="Z18" s="698">
        <f t="shared" si="0"/>
        <v>1050.1299999999999</v>
      </c>
    </row>
    <row r="19" spans="2:26" ht="13.5" thickBot="1" x14ac:dyDescent="0.25">
      <c r="B19" s="23"/>
      <c r="C19" s="6" t="s">
        <v>379</v>
      </c>
      <c r="D19" s="6">
        <f>+D14+D16</f>
        <v>0</v>
      </c>
      <c r="E19" s="6">
        <f>+E14+E16</f>
        <v>47.5</v>
      </c>
      <c r="F19" s="6">
        <f t="shared" si="1"/>
        <v>386.6</v>
      </c>
      <c r="G19" s="6">
        <f t="shared" si="1"/>
        <v>232.4</v>
      </c>
      <c r="H19" s="6">
        <f>+H14+H16</f>
        <v>307.90000000000003</v>
      </c>
      <c r="I19" s="6">
        <f t="shared" si="1"/>
        <v>251.89999999999998</v>
      </c>
      <c r="J19" s="6">
        <f t="shared" si="1"/>
        <v>0</v>
      </c>
      <c r="K19" s="6">
        <f t="shared" si="1"/>
        <v>69.3</v>
      </c>
      <c r="L19" s="564">
        <v>303.3</v>
      </c>
      <c r="M19" s="150">
        <v>622.9</v>
      </c>
      <c r="N19" s="150">
        <v>0</v>
      </c>
      <c r="O19" s="150">
        <v>0</v>
      </c>
      <c r="P19" s="150">
        <v>0</v>
      </c>
      <c r="Q19" s="150">
        <v>0</v>
      </c>
      <c r="R19" s="337">
        <v>23.07</v>
      </c>
      <c r="S19" s="150">
        <v>0</v>
      </c>
      <c r="T19" s="150">
        <v>0.5</v>
      </c>
      <c r="U19" s="150">
        <v>0</v>
      </c>
      <c r="V19" s="150">
        <v>0</v>
      </c>
      <c r="W19" s="150">
        <v>0</v>
      </c>
      <c r="X19" s="150">
        <v>0</v>
      </c>
      <c r="Y19" s="705">
        <v>0</v>
      </c>
      <c r="Z19" s="700">
        <v>2245.67</v>
      </c>
    </row>
    <row r="21" spans="2:26" x14ac:dyDescent="0.2">
      <c r="B21" s="131" t="s">
        <v>441</v>
      </c>
    </row>
  </sheetData>
  <phoneticPr fontId="0" type="noConversion"/>
  <pageMargins left="0.74803149606299213" right="0.74803149606299213" top="0.98425196850393704" bottom="0.98425196850393704" header="0" footer="0"/>
  <pageSetup paperSize="9" scale="7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34"/>
  <sheetViews>
    <sheetView zoomScale="70" zoomScaleNormal="70" workbookViewId="0">
      <pane xSplit="2" ySplit="13" topLeftCell="F14" activePane="bottomRight" state="frozen"/>
      <selection activeCell="R5" sqref="R5"/>
      <selection pane="topRight" activeCell="R5" sqref="R5"/>
      <selection pane="bottomLeft" activeCell="R5" sqref="R5"/>
      <selection pane="bottomRight" activeCell="R5" sqref="R5"/>
    </sheetView>
  </sheetViews>
  <sheetFormatPr baseColWidth="10" defaultRowHeight="12.75" x14ac:dyDescent="0.2"/>
  <cols>
    <col min="1" max="1" width="2" customWidth="1"/>
    <col min="2" max="2" width="25.7109375" customWidth="1"/>
    <col min="3" max="12" width="10.7109375" customWidth="1"/>
    <col min="13" max="13" width="10.7109375" style="132" customWidth="1"/>
    <col min="14" max="14" width="10.7109375" customWidth="1"/>
    <col min="15" max="15" width="10.7109375" style="247" customWidth="1"/>
    <col min="16" max="25" width="10.7109375" customWidth="1"/>
  </cols>
  <sheetData>
    <row r="2" spans="2:25" ht="18" x14ac:dyDescent="0.25">
      <c r="B2" s="10" t="s">
        <v>650</v>
      </c>
    </row>
    <row r="3" spans="2:25" ht="15.75" x14ac:dyDescent="0.25">
      <c r="B3" s="11" t="s">
        <v>10</v>
      </c>
    </row>
    <row r="6" spans="2:25" x14ac:dyDescent="0.2">
      <c r="B6" s="19" t="s">
        <v>42</v>
      </c>
      <c r="C6" t="s">
        <v>489</v>
      </c>
    </row>
    <row r="7" spans="2:25" x14ac:dyDescent="0.2">
      <c r="B7" s="19"/>
    </row>
    <row r="8" spans="2:25" x14ac:dyDescent="0.2">
      <c r="B8" s="19" t="s">
        <v>43</v>
      </c>
      <c r="C8" s="29" t="s">
        <v>14</v>
      </c>
      <c r="D8" t="s">
        <v>461</v>
      </c>
    </row>
    <row r="9" spans="2:25" x14ac:dyDescent="0.2">
      <c r="B9" s="19"/>
    </row>
    <row r="10" spans="2:25" x14ac:dyDescent="0.2">
      <c r="B10" s="19" t="s">
        <v>44</v>
      </c>
      <c r="C10" t="s">
        <v>11</v>
      </c>
      <c r="N10" s="65"/>
    </row>
    <row r="12" spans="2:25" ht="13.5" thickBot="1" x14ac:dyDescent="0.25"/>
    <row r="13" spans="2:25" ht="13.5" thickBot="1" x14ac:dyDescent="0.25">
      <c r="B13" s="1" t="s">
        <v>165</v>
      </c>
      <c r="C13" s="2">
        <v>2001</v>
      </c>
      <c r="D13" s="2">
        <v>2002</v>
      </c>
      <c r="E13" s="2">
        <v>2003</v>
      </c>
      <c r="F13" s="2">
        <v>2004</v>
      </c>
      <c r="G13" s="2">
        <v>2005</v>
      </c>
      <c r="H13" s="2">
        <v>2006</v>
      </c>
      <c r="I13" s="2">
        <v>2007</v>
      </c>
      <c r="J13" s="2">
        <v>2008</v>
      </c>
      <c r="K13" s="3">
        <v>2009</v>
      </c>
      <c r="L13" s="180">
        <v>2010</v>
      </c>
      <c r="M13" s="228">
        <v>2011</v>
      </c>
      <c r="N13" s="228">
        <v>2012</v>
      </c>
      <c r="O13" s="253">
        <v>2013</v>
      </c>
      <c r="P13" s="228">
        <v>2014</v>
      </c>
      <c r="Q13" s="228">
        <v>2015</v>
      </c>
      <c r="R13" s="228">
        <v>2016</v>
      </c>
      <c r="S13" s="368">
        <v>2017</v>
      </c>
      <c r="T13" s="368">
        <v>2018</v>
      </c>
      <c r="U13" s="368">
        <v>2019</v>
      </c>
      <c r="V13" s="368">
        <v>2020</v>
      </c>
      <c r="W13" s="368">
        <v>2021</v>
      </c>
      <c r="X13" s="368">
        <v>2022</v>
      </c>
      <c r="Y13" s="368">
        <v>2023</v>
      </c>
    </row>
    <row r="14" spans="2:25" x14ac:dyDescent="0.2">
      <c r="B14" s="20" t="s">
        <v>176</v>
      </c>
      <c r="C14" s="35">
        <v>34526</v>
      </c>
      <c r="D14" s="35">
        <v>19132</v>
      </c>
      <c r="E14" s="35">
        <v>14018</v>
      </c>
      <c r="F14" s="35">
        <v>29663</v>
      </c>
      <c r="G14" s="35">
        <v>19453</v>
      </c>
      <c r="H14" s="35">
        <v>29858</v>
      </c>
      <c r="I14" s="35">
        <v>11944</v>
      </c>
      <c r="J14" s="35">
        <v>16847</v>
      </c>
      <c r="K14" s="41">
        <v>23214</v>
      </c>
      <c r="L14" s="181">
        <v>12729</v>
      </c>
      <c r="M14" s="181">
        <v>35604</v>
      </c>
      <c r="N14" s="181">
        <v>30976</v>
      </c>
      <c r="O14" s="41">
        <v>70493</v>
      </c>
      <c r="P14" s="181">
        <v>89685</v>
      </c>
      <c r="Q14" s="181">
        <v>77458</v>
      </c>
      <c r="R14" s="181">
        <v>64804</v>
      </c>
      <c r="S14" s="369">
        <v>103060</v>
      </c>
      <c r="T14" s="369">
        <v>58736</v>
      </c>
      <c r="U14" s="369">
        <v>40604</v>
      </c>
      <c r="V14" s="369">
        <v>30551</v>
      </c>
      <c r="W14" s="369">
        <v>39847.15</v>
      </c>
      <c r="X14" s="369">
        <v>112235.41</v>
      </c>
      <c r="Y14" s="369">
        <v>91784.12000000001</v>
      </c>
    </row>
    <row r="15" spans="2:25" x14ac:dyDescent="0.2">
      <c r="B15" s="21" t="s">
        <v>185</v>
      </c>
      <c r="C15" s="31">
        <v>5000</v>
      </c>
      <c r="D15" s="31">
        <v>963</v>
      </c>
      <c r="E15" s="31">
        <v>6</v>
      </c>
      <c r="F15" s="31">
        <v>38</v>
      </c>
      <c r="G15" s="31">
        <v>2633</v>
      </c>
      <c r="H15" s="31">
        <v>0</v>
      </c>
      <c r="I15" s="31">
        <v>940</v>
      </c>
      <c r="J15" s="31">
        <v>2100</v>
      </c>
      <c r="K15" s="42">
        <v>0</v>
      </c>
      <c r="L15" s="173">
        <v>0</v>
      </c>
      <c r="M15" s="181">
        <v>8202</v>
      </c>
      <c r="N15" s="181">
        <v>5500</v>
      </c>
      <c r="O15" s="42">
        <v>19874</v>
      </c>
      <c r="P15" s="181">
        <v>2160</v>
      </c>
      <c r="Q15" s="181">
        <v>18386</v>
      </c>
      <c r="R15" s="181">
        <v>21669</v>
      </c>
      <c r="S15" s="369">
        <v>4358</v>
      </c>
      <c r="T15" s="369">
        <v>11998</v>
      </c>
      <c r="U15" s="369">
        <v>1231</v>
      </c>
      <c r="V15" s="369">
        <v>872</v>
      </c>
      <c r="W15" s="369">
        <v>12634.4</v>
      </c>
      <c r="X15" s="369">
        <v>10431</v>
      </c>
      <c r="Y15" s="369">
        <v>4493.46</v>
      </c>
    </row>
    <row r="16" spans="2:25" x14ac:dyDescent="0.2">
      <c r="B16" s="74" t="s">
        <v>186</v>
      </c>
      <c r="C16" s="77">
        <v>458</v>
      </c>
      <c r="D16" s="77">
        <v>9</v>
      </c>
      <c r="E16" s="77">
        <v>629</v>
      </c>
      <c r="F16" s="77">
        <v>321</v>
      </c>
      <c r="G16" s="77">
        <v>5639</v>
      </c>
      <c r="H16" s="77">
        <v>668</v>
      </c>
      <c r="I16" s="77">
        <v>8531</v>
      </c>
      <c r="J16" s="77">
        <v>4144</v>
      </c>
      <c r="K16" s="158">
        <v>668</v>
      </c>
      <c r="L16" s="181">
        <v>1000</v>
      </c>
      <c r="M16" s="181">
        <v>19396</v>
      </c>
      <c r="N16" s="181">
        <v>2023</v>
      </c>
      <c r="O16" s="42">
        <v>19792</v>
      </c>
      <c r="P16" s="181">
        <v>3150</v>
      </c>
      <c r="Q16" s="181">
        <v>12381</v>
      </c>
      <c r="R16" s="181">
        <f>(214+17965+1561+1316)</f>
        <v>21056</v>
      </c>
      <c r="S16" s="369">
        <v>27393</v>
      </c>
      <c r="T16" s="369">
        <v>36974</v>
      </c>
      <c r="U16" s="369">
        <v>3813</v>
      </c>
      <c r="V16" s="369">
        <v>31646</v>
      </c>
      <c r="W16" s="369">
        <v>16151.5</v>
      </c>
      <c r="X16" s="369">
        <v>12782.399999999994</v>
      </c>
      <c r="Y16" s="369">
        <v>18388.949999999997</v>
      </c>
    </row>
    <row r="17" spans="2:25" x14ac:dyDescent="0.2">
      <c r="B17" s="76" t="s">
        <v>187</v>
      </c>
      <c r="C17" s="31">
        <f>SUM(C14:C16)</f>
        <v>39984</v>
      </c>
      <c r="D17" s="31">
        <f t="shared" ref="D17:I17" si="0">SUM(D14:D16)</f>
        <v>20104</v>
      </c>
      <c r="E17" s="31">
        <f t="shared" si="0"/>
        <v>14653</v>
      </c>
      <c r="F17" s="31">
        <f t="shared" si="0"/>
        <v>30022</v>
      </c>
      <c r="G17" s="31">
        <f t="shared" si="0"/>
        <v>27725</v>
      </c>
      <c r="H17" s="31">
        <f t="shared" si="0"/>
        <v>30526</v>
      </c>
      <c r="I17" s="31">
        <f t="shared" si="0"/>
        <v>21415</v>
      </c>
      <c r="J17" s="31">
        <f t="shared" ref="J17:Q17" si="1">SUM(J14:J16)</f>
        <v>23091</v>
      </c>
      <c r="K17" s="42">
        <f t="shared" si="1"/>
        <v>23882</v>
      </c>
      <c r="L17" s="182">
        <f t="shared" si="1"/>
        <v>13729</v>
      </c>
      <c r="M17" s="182">
        <f t="shared" si="1"/>
        <v>63202</v>
      </c>
      <c r="N17" s="182">
        <f t="shared" si="1"/>
        <v>38499</v>
      </c>
      <c r="O17" s="214">
        <f t="shared" si="1"/>
        <v>110159</v>
      </c>
      <c r="P17" s="182">
        <f>SUM(P14:P16)</f>
        <v>94995</v>
      </c>
      <c r="Q17" s="182">
        <f t="shared" si="1"/>
        <v>108225</v>
      </c>
      <c r="R17" s="182">
        <f t="shared" ref="R17:Y17" si="2">SUM(R14:R16)</f>
        <v>107529</v>
      </c>
      <c r="S17" s="370">
        <f t="shared" si="2"/>
        <v>134811</v>
      </c>
      <c r="T17" s="370">
        <f t="shared" si="2"/>
        <v>107708</v>
      </c>
      <c r="U17" s="370">
        <f t="shared" si="2"/>
        <v>45648</v>
      </c>
      <c r="V17" s="370">
        <f t="shared" si="2"/>
        <v>63069</v>
      </c>
      <c r="W17" s="370">
        <f t="shared" si="2"/>
        <v>68633.05</v>
      </c>
      <c r="X17" s="370">
        <f t="shared" si="2"/>
        <v>135448.81</v>
      </c>
      <c r="Y17" s="370">
        <f t="shared" si="2"/>
        <v>114666.53000000001</v>
      </c>
    </row>
    <row r="18" spans="2:25" x14ac:dyDescent="0.2">
      <c r="B18" s="75" t="s">
        <v>179</v>
      </c>
      <c r="C18" s="78">
        <v>69</v>
      </c>
      <c r="D18" s="78">
        <v>39</v>
      </c>
      <c r="E18" s="78">
        <v>80</v>
      </c>
      <c r="F18" s="78">
        <v>58</v>
      </c>
      <c r="G18" s="78">
        <v>0</v>
      </c>
      <c r="H18" s="78">
        <v>35</v>
      </c>
      <c r="I18" s="78">
        <v>59</v>
      </c>
      <c r="J18" s="78">
        <v>25</v>
      </c>
      <c r="K18" s="159">
        <v>27</v>
      </c>
      <c r="L18" s="173">
        <v>0</v>
      </c>
      <c r="M18" s="181">
        <v>48</v>
      </c>
      <c r="N18" s="181">
        <v>7</v>
      </c>
      <c r="O18" s="42">
        <v>41</v>
      </c>
      <c r="P18" s="181">
        <v>41</v>
      </c>
      <c r="Q18" s="181">
        <v>43</v>
      </c>
      <c r="R18" s="181">
        <v>17</v>
      </c>
      <c r="S18" s="369">
        <v>32</v>
      </c>
      <c r="T18" s="369">
        <v>16</v>
      </c>
      <c r="U18" s="369">
        <v>14</v>
      </c>
      <c r="V18" s="369">
        <v>62</v>
      </c>
      <c r="W18" s="369">
        <v>5</v>
      </c>
      <c r="X18" s="369">
        <v>151</v>
      </c>
      <c r="Y18" s="369">
        <v>16</v>
      </c>
    </row>
    <row r="19" spans="2:25" x14ac:dyDescent="0.2">
      <c r="B19" s="21" t="s">
        <v>188</v>
      </c>
      <c r="C19" s="31">
        <v>58763</v>
      </c>
      <c r="D19" s="31">
        <v>31555</v>
      </c>
      <c r="E19" s="31">
        <v>26869</v>
      </c>
      <c r="F19" s="31">
        <v>30073</v>
      </c>
      <c r="G19" s="31">
        <v>32344</v>
      </c>
      <c r="H19" s="31">
        <v>23462</v>
      </c>
      <c r="I19" s="31">
        <v>21132</v>
      </c>
      <c r="J19" s="31">
        <v>31263</v>
      </c>
      <c r="K19" s="42">
        <v>40918</v>
      </c>
      <c r="L19" s="181">
        <v>24601</v>
      </c>
      <c r="M19" s="181">
        <v>27780</v>
      </c>
      <c r="N19" s="181">
        <v>28274</v>
      </c>
      <c r="O19" s="42">
        <v>31850</v>
      </c>
      <c r="P19" s="181">
        <v>25830</v>
      </c>
      <c r="Q19" s="181">
        <v>45132</v>
      </c>
      <c r="R19" s="181">
        <v>37950</v>
      </c>
      <c r="S19" s="369">
        <v>36403</v>
      </c>
      <c r="T19" s="369">
        <v>32792</v>
      </c>
      <c r="U19" s="369">
        <v>28884</v>
      </c>
      <c r="V19" s="369">
        <v>23971</v>
      </c>
      <c r="W19" s="369">
        <v>26571.100000000002</v>
      </c>
      <c r="X19" s="369">
        <v>31963.609999999997</v>
      </c>
      <c r="Y19" s="369">
        <v>12040.65</v>
      </c>
    </row>
    <row r="20" spans="2:25" x14ac:dyDescent="0.2">
      <c r="B20" s="21" t="s">
        <v>182</v>
      </c>
      <c r="C20" s="31">
        <v>1128</v>
      </c>
      <c r="D20" s="31">
        <v>742</v>
      </c>
      <c r="E20" s="31">
        <v>6002</v>
      </c>
      <c r="F20" s="31">
        <v>951</v>
      </c>
      <c r="G20" s="31">
        <v>0</v>
      </c>
      <c r="H20" s="31">
        <v>1100</v>
      </c>
      <c r="I20" s="31">
        <v>373</v>
      </c>
      <c r="J20" s="31">
        <v>700</v>
      </c>
      <c r="K20" s="42">
        <v>5050</v>
      </c>
      <c r="L20" s="173">
        <v>0</v>
      </c>
      <c r="M20" s="181">
        <v>1220</v>
      </c>
      <c r="N20" s="181">
        <v>843</v>
      </c>
      <c r="O20" s="42">
        <v>3375</v>
      </c>
      <c r="P20" s="181">
        <v>1757</v>
      </c>
      <c r="Q20" s="181">
        <v>520</v>
      </c>
      <c r="R20" s="181">
        <v>3016</v>
      </c>
      <c r="S20" s="369">
        <v>1161</v>
      </c>
      <c r="T20" s="369">
        <v>10661</v>
      </c>
      <c r="U20" s="369">
        <v>5192</v>
      </c>
      <c r="V20" s="369">
        <v>6459</v>
      </c>
      <c r="W20" s="369">
        <v>4474.3999999999996</v>
      </c>
      <c r="X20" s="369">
        <v>5180.6000000000004</v>
      </c>
      <c r="Y20" s="369">
        <v>7198.3</v>
      </c>
    </row>
    <row r="21" spans="2:25" x14ac:dyDescent="0.2">
      <c r="B21" s="74" t="s">
        <v>189</v>
      </c>
      <c r="C21" s="77">
        <v>119</v>
      </c>
      <c r="D21" s="77">
        <v>163</v>
      </c>
      <c r="E21" s="77">
        <v>20</v>
      </c>
      <c r="F21" s="77">
        <v>1253</v>
      </c>
      <c r="G21" s="77">
        <v>100</v>
      </c>
      <c r="H21" s="77">
        <v>24</v>
      </c>
      <c r="I21" s="77">
        <v>44</v>
      </c>
      <c r="J21" s="77">
        <v>9</v>
      </c>
      <c r="K21" s="158">
        <v>50</v>
      </c>
      <c r="L21" s="173">
        <v>22</v>
      </c>
      <c r="M21" s="181">
        <v>202</v>
      </c>
      <c r="N21" s="181">
        <v>1030</v>
      </c>
      <c r="O21" s="42">
        <v>1839</v>
      </c>
      <c r="P21" s="181">
        <v>27</v>
      </c>
      <c r="Q21" s="181">
        <v>129</v>
      </c>
      <c r="R21" s="181">
        <v>68</v>
      </c>
      <c r="S21" s="369">
        <v>0</v>
      </c>
      <c r="T21" s="369">
        <v>716</v>
      </c>
      <c r="U21" s="369">
        <v>450</v>
      </c>
      <c r="V21" s="369">
        <v>1035</v>
      </c>
      <c r="W21" s="369">
        <v>0</v>
      </c>
      <c r="X21" s="369">
        <v>825</v>
      </c>
      <c r="Y21" s="369">
        <v>931.2</v>
      </c>
    </row>
    <row r="22" spans="2:25" ht="13.5" thickBot="1" x14ac:dyDescent="0.25">
      <c r="B22" s="76" t="s">
        <v>190</v>
      </c>
      <c r="C22" s="31">
        <f>SUM(C18:C21)</f>
        <v>60079</v>
      </c>
      <c r="D22" s="31">
        <f t="shared" ref="D22:Q22" si="3">SUM(D18:D21)</f>
        <v>32499</v>
      </c>
      <c r="E22" s="31">
        <f t="shared" si="3"/>
        <v>32971</v>
      </c>
      <c r="F22" s="31">
        <f t="shared" si="3"/>
        <v>32335</v>
      </c>
      <c r="G22" s="31">
        <f t="shared" si="3"/>
        <v>32444</v>
      </c>
      <c r="H22" s="31">
        <f t="shared" si="3"/>
        <v>24621</v>
      </c>
      <c r="I22" s="31">
        <f t="shared" si="3"/>
        <v>21608</v>
      </c>
      <c r="J22" s="31">
        <f t="shared" si="3"/>
        <v>31997</v>
      </c>
      <c r="K22" s="31">
        <f t="shared" si="3"/>
        <v>46045</v>
      </c>
      <c r="L22" s="110">
        <f t="shared" si="3"/>
        <v>24623</v>
      </c>
      <c r="M22" s="110">
        <f t="shared" si="3"/>
        <v>29250</v>
      </c>
      <c r="N22" s="110">
        <f t="shared" si="3"/>
        <v>30154</v>
      </c>
      <c r="O22" s="110">
        <f t="shared" si="3"/>
        <v>37105</v>
      </c>
      <c r="P22" s="215">
        <f>SUM(P18:P21)</f>
        <v>27655</v>
      </c>
      <c r="Q22" s="215">
        <f t="shared" si="3"/>
        <v>45824</v>
      </c>
      <c r="R22" s="215">
        <f>SUM(R18:R21)</f>
        <v>41051</v>
      </c>
      <c r="S22" s="110">
        <f>SUM(S18:S21)</f>
        <v>37596</v>
      </c>
      <c r="T22" s="110">
        <f>SUM(T18:T21)</f>
        <v>44185</v>
      </c>
      <c r="U22" s="110">
        <f>SUM(U18:U21)</f>
        <v>34540</v>
      </c>
      <c r="V22" s="110">
        <v>31527</v>
      </c>
      <c r="W22" s="110">
        <f>SUM(W18:W21)</f>
        <v>31050.5</v>
      </c>
      <c r="X22" s="110">
        <f>SUM(X18:X21)</f>
        <v>38120.21</v>
      </c>
      <c r="Y22" s="110">
        <f>SUM(Y18:Y21)</f>
        <v>20186.150000000001</v>
      </c>
    </row>
    <row r="23" spans="2:25" ht="13.5" thickBot="1" x14ac:dyDescent="0.25">
      <c r="B23" s="8" t="s">
        <v>52</v>
      </c>
      <c r="C23" s="39">
        <f>C17+C22</f>
        <v>100063</v>
      </c>
      <c r="D23" s="39">
        <f t="shared" ref="D23:Q23" si="4">D17+D22</f>
        <v>52603</v>
      </c>
      <c r="E23" s="39">
        <f t="shared" si="4"/>
        <v>47624</v>
      </c>
      <c r="F23" s="39">
        <f t="shared" si="4"/>
        <v>62357</v>
      </c>
      <c r="G23" s="39">
        <f t="shared" si="4"/>
        <v>60169</v>
      </c>
      <c r="H23" s="39">
        <f t="shared" si="4"/>
        <v>55147</v>
      </c>
      <c r="I23" s="39">
        <f t="shared" si="4"/>
        <v>43023</v>
      </c>
      <c r="J23" s="39">
        <f t="shared" si="4"/>
        <v>55088</v>
      </c>
      <c r="K23" s="39">
        <f t="shared" si="4"/>
        <v>69927</v>
      </c>
      <c r="L23" s="39">
        <f t="shared" si="4"/>
        <v>38352</v>
      </c>
      <c r="M23" s="39">
        <f t="shared" si="4"/>
        <v>92452</v>
      </c>
      <c r="N23" s="39">
        <f t="shared" si="4"/>
        <v>68653</v>
      </c>
      <c r="O23" s="39">
        <f t="shared" si="4"/>
        <v>147264</v>
      </c>
      <c r="P23" s="40">
        <f>P17+P22</f>
        <v>122650</v>
      </c>
      <c r="Q23" s="40">
        <f t="shared" si="4"/>
        <v>154049</v>
      </c>
      <c r="R23" s="40">
        <f>R17+R22</f>
        <v>148580</v>
      </c>
      <c r="S23" s="39">
        <f>S17+S22</f>
        <v>172407</v>
      </c>
      <c r="T23" s="39">
        <v>151893</v>
      </c>
      <c r="U23" s="39">
        <f>(U17+U22)</f>
        <v>80188</v>
      </c>
      <c r="V23" s="39">
        <v>94596</v>
      </c>
      <c r="W23" s="39">
        <f>(W17+W22)</f>
        <v>99683.55</v>
      </c>
      <c r="X23" s="39">
        <f>(X17+X22)</f>
        <v>173569.02</v>
      </c>
      <c r="Y23" s="39">
        <f>(Y17+Y22)</f>
        <v>134852.68000000002</v>
      </c>
    </row>
    <row r="24" spans="2:25" ht="13.5" thickBot="1" x14ac:dyDescent="0.25">
      <c r="L24" s="160"/>
      <c r="M24" s="203"/>
      <c r="N24" s="203"/>
      <c r="O24" s="186"/>
      <c r="P24" s="203"/>
      <c r="Q24" s="203"/>
      <c r="R24" s="203"/>
      <c r="S24" s="203"/>
      <c r="T24" s="203"/>
      <c r="U24" s="203"/>
      <c r="V24" s="203"/>
      <c r="W24" s="203"/>
      <c r="X24" s="203"/>
      <c r="Y24" s="203"/>
    </row>
    <row r="25" spans="2:25" ht="13.5" thickBot="1" x14ac:dyDescent="0.25">
      <c r="B25" s="1" t="s">
        <v>191</v>
      </c>
      <c r="C25" s="2">
        <v>2001</v>
      </c>
      <c r="D25" s="2">
        <v>2002</v>
      </c>
      <c r="E25" s="2">
        <v>2003</v>
      </c>
      <c r="F25" s="2">
        <v>2004</v>
      </c>
      <c r="G25" s="2">
        <v>2005</v>
      </c>
      <c r="H25" s="2">
        <v>2006</v>
      </c>
      <c r="I25" s="2">
        <v>2007</v>
      </c>
      <c r="J25" s="2">
        <v>2008</v>
      </c>
      <c r="K25" s="3">
        <v>2009</v>
      </c>
      <c r="L25" s="180">
        <v>2010</v>
      </c>
      <c r="M25" s="228">
        <v>2011</v>
      </c>
      <c r="N25" s="228">
        <v>2012</v>
      </c>
      <c r="O25" s="253">
        <v>2013</v>
      </c>
      <c r="P25" s="228">
        <v>2014</v>
      </c>
      <c r="Q25" s="228">
        <v>2015</v>
      </c>
      <c r="R25" s="228">
        <v>2016</v>
      </c>
      <c r="S25" s="368">
        <v>2017</v>
      </c>
      <c r="T25" s="368">
        <v>2018</v>
      </c>
      <c r="U25" s="368">
        <v>2019</v>
      </c>
      <c r="V25" s="368">
        <v>2020</v>
      </c>
      <c r="W25" s="368">
        <v>2021</v>
      </c>
      <c r="X25" s="368">
        <v>2022</v>
      </c>
      <c r="Y25" s="368">
        <v>2023</v>
      </c>
    </row>
    <row r="26" spans="2:25" x14ac:dyDescent="0.2">
      <c r="B26" s="20" t="s">
        <v>115</v>
      </c>
      <c r="C26" s="35">
        <v>8426</v>
      </c>
      <c r="D26" s="35">
        <v>1058</v>
      </c>
      <c r="E26" s="35">
        <v>1668</v>
      </c>
      <c r="F26" s="35">
        <v>0</v>
      </c>
      <c r="G26" s="35">
        <v>0</v>
      </c>
      <c r="H26" s="35">
        <v>1834</v>
      </c>
      <c r="I26" s="35">
        <v>1992</v>
      </c>
      <c r="J26" s="35">
        <v>5398</v>
      </c>
      <c r="K26" s="41">
        <v>798</v>
      </c>
      <c r="L26" s="173">
        <v>0</v>
      </c>
      <c r="M26" s="181">
        <v>3600</v>
      </c>
      <c r="N26" s="181">
        <v>1985</v>
      </c>
      <c r="O26" s="41">
        <v>8179</v>
      </c>
      <c r="P26" s="181">
        <v>5264</v>
      </c>
      <c r="Q26" s="181">
        <v>12349</v>
      </c>
      <c r="R26" s="181">
        <v>13622</v>
      </c>
      <c r="S26" s="369">
        <v>13089</v>
      </c>
      <c r="T26" s="369">
        <v>28250</v>
      </c>
      <c r="U26" s="369">
        <v>7341</v>
      </c>
      <c r="V26" s="369">
        <v>4246</v>
      </c>
      <c r="W26" s="369">
        <v>6016.1</v>
      </c>
      <c r="X26" s="369">
        <v>14590.900000000001</v>
      </c>
      <c r="Y26" s="369">
        <v>1097.4000000000001</v>
      </c>
    </row>
    <row r="27" spans="2:25" x14ac:dyDescent="0.2">
      <c r="B27" s="21" t="s">
        <v>192</v>
      </c>
      <c r="C27" s="31">
        <v>4035</v>
      </c>
      <c r="D27" s="31">
        <v>0</v>
      </c>
      <c r="E27" s="31">
        <v>0</v>
      </c>
      <c r="F27" s="31">
        <v>0</v>
      </c>
      <c r="G27" s="31">
        <v>0</v>
      </c>
      <c r="H27" s="31">
        <v>0</v>
      </c>
      <c r="I27" s="31">
        <v>0</v>
      </c>
      <c r="J27" s="31">
        <v>0</v>
      </c>
      <c r="K27" s="42">
        <v>0</v>
      </c>
      <c r="L27" s="173">
        <v>0</v>
      </c>
      <c r="M27" s="181">
        <v>4518</v>
      </c>
      <c r="N27" s="181">
        <v>1000</v>
      </c>
      <c r="O27" s="42">
        <v>5664</v>
      </c>
      <c r="P27" s="181">
        <v>0</v>
      </c>
      <c r="Q27" s="181">
        <v>2149</v>
      </c>
      <c r="R27" s="181">
        <v>437</v>
      </c>
      <c r="S27" s="369">
        <v>0</v>
      </c>
      <c r="T27" s="369">
        <v>2861</v>
      </c>
      <c r="U27" s="369">
        <v>1055</v>
      </c>
      <c r="V27" s="369">
        <v>0</v>
      </c>
      <c r="W27" s="369">
        <v>0</v>
      </c>
      <c r="X27" s="369">
        <v>0</v>
      </c>
      <c r="Y27" s="369">
        <v>0</v>
      </c>
    </row>
    <row r="28" spans="2:25" x14ac:dyDescent="0.2">
      <c r="B28" s="21" t="s">
        <v>193</v>
      </c>
      <c r="C28" s="31">
        <v>43594</v>
      </c>
      <c r="D28" s="31">
        <v>23626</v>
      </c>
      <c r="E28" s="31">
        <v>20803</v>
      </c>
      <c r="F28" s="31">
        <v>33958</v>
      </c>
      <c r="G28" s="31">
        <v>32864</v>
      </c>
      <c r="H28" s="31">
        <v>32276</v>
      </c>
      <c r="I28" s="31">
        <v>23253</v>
      </c>
      <c r="J28" s="31">
        <v>24052</v>
      </c>
      <c r="K28" s="42">
        <v>38252</v>
      </c>
      <c r="L28" s="181">
        <v>18751</v>
      </c>
      <c r="M28" s="181">
        <v>60430</v>
      </c>
      <c r="N28" s="181">
        <v>38790</v>
      </c>
      <c r="O28" s="42">
        <v>95442</v>
      </c>
      <c r="P28" s="181">
        <v>91107</v>
      </c>
      <c r="Q28" s="181">
        <v>95383</v>
      </c>
      <c r="R28" s="181">
        <f>(112374-R26)</f>
        <v>98752</v>
      </c>
      <c r="S28" s="369">
        <f>(138918-S26)</f>
        <v>125829</v>
      </c>
      <c r="T28" s="369">
        <v>82360</v>
      </c>
      <c r="U28" s="369">
        <v>47498.3</v>
      </c>
      <c r="V28" s="369">
        <v>67381</v>
      </c>
      <c r="W28" s="369">
        <v>74202.62</v>
      </c>
      <c r="X28" s="369">
        <v>128184.21000000002</v>
      </c>
      <c r="Y28" s="369">
        <f>(124147.03-Y26)</f>
        <v>123049.63</v>
      </c>
    </row>
    <row r="29" spans="2:25" x14ac:dyDescent="0.2">
      <c r="B29" s="47" t="s">
        <v>393</v>
      </c>
      <c r="C29" s="31">
        <v>3117</v>
      </c>
      <c r="D29" s="31">
        <v>8950</v>
      </c>
      <c r="E29" s="31">
        <v>2871</v>
      </c>
      <c r="F29" s="31">
        <v>2715</v>
      </c>
      <c r="G29" s="31">
        <v>1798</v>
      </c>
      <c r="H29" s="31">
        <v>1567</v>
      </c>
      <c r="I29" s="31">
        <v>2008</v>
      </c>
      <c r="J29" s="31">
        <v>4574</v>
      </c>
      <c r="K29" s="42">
        <v>1237</v>
      </c>
      <c r="L29" s="181">
        <v>5534</v>
      </c>
      <c r="M29" s="181">
        <v>829</v>
      </c>
      <c r="N29" s="181">
        <v>1894</v>
      </c>
      <c r="O29" s="42">
        <v>561</v>
      </c>
      <c r="P29" s="181">
        <v>352</v>
      </c>
      <c r="Q29" s="181">
        <v>6267</v>
      </c>
      <c r="R29" s="181">
        <v>2591</v>
      </c>
      <c r="S29" s="369">
        <v>1757</v>
      </c>
      <c r="T29" s="369">
        <v>4072</v>
      </c>
      <c r="U29" s="369">
        <v>5452</v>
      </c>
      <c r="V29" s="369">
        <v>2021</v>
      </c>
      <c r="W29" s="369">
        <v>6693.79</v>
      </c>
      <c r="X29" s="369">
        <v>1592.65</v>
      </c>
      <c r="Y29" s="369">
        <v>1592.65</v>
      </c>
    </row>
    <row r="30" spans="2:25" ht="13.5" thickBot="1" x14ac:dyDescent="0.25">
      <c r="B30" s="21" t="s">
        <v>394</v>
      </c>
      <c r="C30" s="31">
        <v>40891</v>
      </c>
      <c r="D30" s="31">
        <v>18969</v>
      </c>
      <c r="E30" s="31">
        <v>22282</v>
      </c>
      <c r="F30" s="31">
        <v>25654</v>
      </c>
      <c r="G30" s="31">
        <v>25507</v>
      </c>
      <c r="H30" s="31">
        <v>19470</v>
      </c>
      <c r="I30" s="31">
        <v>15770</v>
      </c>
      <c r="J30" s="31">
        <v>21064</v>
      </c>
      <c r="K30" s="42">
        <v>29640</v>
      </c>
      <c r="L30" s="181">
        <v>14067</v>
      </c>
      <c r="M30" s="181">
        <v>23075</v>
      </c>
      <c r="N30" s="181">
        <v>24984</v>
      </c>
      <c r="O30" s="42">
        <v>37418</v>
      </c>
      <c r="P30" s="302">
        <v>25927</v>
      </c>
      <c r="Q30" s="181">
        <v>37901</v>
      </c>
      <c r="R30" s="302">
        <v>33178</v>
      </c>
      <c r="S30" s="371">
        <v>31732</v>
      </c>
      <c r="T30" s="371">
        <v>34350</v>
      </c>
      <c r="U30" s="371">
        <v>18842</v>
      </c>
      <c r="V30" s="371">
        <v>20948</v>
      </c>
      <c r="W30" s="371">
        <v>12771.04</v>
      </c>
      <c r="X30" s="371">
        <v>29201.259999999995</v>
      </c>
      <c r="Y30" s="371">
        <v>9113</v>
      </c>
    </row>
    <row r="31" spans="2:25" ht="13.5" thickBot="1" x14ac:dyDescent="0.25">
      <c r="B31" s="8" t="s">
        <v>52</v>
      </c>
      <c r="C31" s="39">
        <f>SUM(C26:C30)</f>
        <v>100063</v>
      </c>
      <c r="D31" s="39">
        <f t="shared" ref="D31:I31" si="5">SUM(D26:D30)</f>
        <v>52603</v>
      </c>
      <c r="E31" s="39">
        <f t="shared" si="5"/>
        <v>47624</v>
      </c>
      <c r="F31" s="39">
        <f t="shared" si="5"/>
        <v>62327</v>
      </c>
      <c r="G31" s="39">
        <f t="shared" si="5"/>
        <v>60169</v>
      </c>
      <c r="H31" s="39">
        <f t="shared" si="5"/>
        <v>55147</v>
      </c>
      <c r="I31" s="39">
        <f t="shared" si="5"/>
        <v>43023</v>
      </c>
      <c r="J31" s="39">
        <f t="shared" ref="J31:S31" si="6">SUM(J26:J30)</f>
        <v>55088</v>
      </c>
      <c r="K31" s="39">
        <f t="shared" si="6"/>
        <v>69927</v>
      </c>
      <c r="L31" s="39">
        <f t="shared" si="6"/>
        <v>38352</v>
      </c>
      <c r="M31" s="39">
        <f t="shared" si="6"/>
        <v>92452</v>
      </c>
      <c r="N31" s="39">
        <f t="shared" si="6"/>
        <v>68653</v>
      </c>
      <c r="O31" s="39">
        <f t="shared" si="6"/>
        <v>147264</v>
      </c>
      <c r="P31" s="40">
        <f t="shared" si="6"/>
        <v>122650</v>
      </c>
      <c r="Q31" s="40">
        <f t="shared" si="6"/>
        <v>154049</v>
      </c>
      <c r="R31" s="40">
        <f t="shared" si="6"/>
        <v>148580</v>
      </c>
      <c r="S31" s="39">
        <f t="shared" si="6"/>
        <v>172407</v>
      </c>
      <c r="T31" s="39">
        <v>151893</v>
      </c>
      <c r="U31" s="39">
        <f>SUM(U26:U30)</f>
        <v>80188.3</v>
      </c>
      <c r="V31" s="39">
        <v>94596</v>
      </c>
      <c r="W31" s="39">
        <f>SUM(W26:W30)</f>
        <v>99683.549999999988</v>
      </c>
      <c r="X31" s="39">
        <f>SUM(X26:X30)</f>
        <v>173569.02000000002</v>
      </c>
      <c r="Y31" s="39">
        <f>SUM(Y26:Y30)</f>
        <v>134852.68</v>
      </c>
    </row>
    <row r="32" spans="2:25" x14ac:dyDescent="0.2">
      <c r="L32" s="160"/>
    </row>
    <row r="33" spans="12:22" x14ac:dyDescent="0.2">
      <c r="L33" s="160"/>
      <c r="V33" s="132"/>
    </row>
    <row r="34" spans="12:22" x14ac:dyDescent="0.2">
      <c r="L34" s="160"/>
    </row>
  </sheetData>
  <phoneticPr fontId="0" type="noConversion"/>
  <printOptions verticalCentered="1"/>
  <pageMargins left="0.70866141732283472" right="0.43307086614173229" top="0.98425196850393704" bottom="0.98425196850393704" header="0.19685039370078741" footer="0"/>
  <pageSetup paperSize="8" scale="9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28"/>
  <sheetViews>
    <sheetView zoomScale="75" workbookViewId="0">
      <selection activeCell="R5" sqref="R5"/>
    </sheetView>
  </sheetViews>
  <sheetFormatPr baseColWidth="10" defaultRowHeight="12.75" x14ac:dyDescent="0.2"/>
  <cols>
    <col min="1" max="1" width="4.7109375" customWidth="1"/>
    <col min="2" max="2" width="51.7109375" customWidth="1"/>
    <col min="3" max="3" width="9.28515625" customWidth="1"/>
    <col min="4" max="4" width="8.5703125" customWidth="1"/>
    <col min="5" max="5" width="9.5703125" customWidth="1"/>
    <col min="6" max="7" width="7.5703125" style="65" bestFit="1" customWidth="1"/>
    <col min="8" max="8" width="7.5703125" bestFit="1" customWidth="1"/>
    <col min="9" max="9" width="8" style="65" customWidth="1"/>
    <col min="10" max="11" width="9.28515625" customWidth="1"/>
    <col min="12" max="12" width="9" style="132" customWidth="1"/>
    <col min="13" max="13" width="8.7109375" style="354" customWidth="1"/>
    <col min="14" max="15" width="9.28515625" customWidth="1"/>
    <col min="16" max="16" width="9.42578125" customWidth="1"/>
    <col min="17" max="19" width="9" customWidth="1"/>
  </cols>
  <sheetData>
    <row r="2" spans="2:19" ht="18" x14ac:dyDescent="0.25">
      <c r="B2" s="10" t="s">
        <v>650</v>
      </c>
    </row>
    <row r="3" spans="2:19" ht="15.75" x14ac:dyDescent="0.25">
      <c r="B3" s="11" t="s">
        <v>10</v>
      </c>
    </row>
    <row r="6" spans="2:19" x14ac:dyDescent="0.2">
      <c r="B6" s="19" t="s">
        <v>42</v>
      </c>
      <c r="C6" t="s">
        <v>489</v>
      </c>
    </row>
    <row r="7" spans="2:19" x14ac:dyDescent="0.2">
      <c r="B7" s="19"/>
    </row>
    <row r="8" spans="2:19" x14ac:dyDescent="0.2">
      <c r="B8" s="19" t="s">
        <v>43</v>
      </c>
      <c r="C8" s="29" t="s">
        <v>18</v>
      </c>
      <c r="D8" t="s">
        <v>325</v>
      </c>
    </row>
    <row r="9" spans="2:19" x14ac:dyDescent="0.2">
      <c r="B9" s="19"/>
    </row>
    <row r="10" spans="2:19" x14ac:dyDescent="0.2">
      <c r="B10" s="19" t="s">
        <v>44</v>
      </c>
      <c r="C10" t="s">
        <v>11</v>
      </c>
    </row>
    <row r="12" spans="2:19" ht="13.5" thickBot="1" x14ac:dyDescent="0.25"/>
    <row r="13" spans="2:19" ht="13.5" thickBot="1" x14ac:dyDescent="0.25">
      <c r="B13" s="1" t="s">
        <v>323</v>
      </c>
      <c r="C13" s="2">
        <v>2007</v>
      </c>
      <c r="D13" s="2">
        <v>2008</v>
      </c>
      <c r="E13" s="3">
        <v>2009</v>
      </c>
      <c r="F13" s="164">
        <v>2010</v>
      </c>
      <c r="G13" s="176">
        <v>2011</v>
      </c>
      <c r="H13" s="176">
        <v>2012</v>
      </c>
      <c r="I13" s="176">
        <v>2013</v>
      </c>
      <c r="J13" s="176">
        <v>2014</v>
      </c>
      <c r="K13" s="176">
        <v>2015</v>
      </c>
      <c r="L13" s="401">
        <v>2016</v>
      </c>
      <c r="M13" s="401">
        <v>2017</v>
      </c>
      <c r="N13" s="401">
        <v>2018</v>
      </c>
      <c r="O13" s="401">
        <v>2019</v>
      </c>
      <c r="P13" s="401">
        <v>2020</v>
      </c>
      <c r="Q13" s="401">
        <v>2021</v>
      </c>
      <c r="R13" s="401">
        <v>2022</v>
      </c>
      <c r="S13" s="355">
        <v>2023</v>
      </c>
    </row>
    <row r="14" spans="2:19" x14ac:dyDescent="0.2">
      <c r="B14" s="20" t="s">
        <v>402</v>
      </c>
      <c r="C14" s="35">
        <v>408</v>
      </c>
      <c r="D14" s="35">
        <v>425</v>
      </c>
      <c r="E14" s="41">
        <v>442</v>
      </c>
      <c r="F14" s="166">
        <v>349.44</v>
      </c>
      <c r="G14" s="211">
        <v>366.98</v>
      </c>
      <c r="H14" s="211">
        <v>366.98</v>
      </c>
      <c r="I14" s="162">
        <v>278.64999999999998</v>
      </c>
      <c r="J14" s="211">
        <v>266.64999999999998</v>
      </c>
      <c r="K14" s="211">
        <v>253.45</v>
      </c>
      <c r="L14" s="225">
        <v>113.61</v>
      </c>
      <c r="M14" s="188">
        <v>261.69</v>
      </c>
      <c r="N14" s="463">
        <v>264.94</v>
      </c>
      <c r="O14" s="463">
        <v>258.01</v>
      </c>
      <c r="P14" s="463">
        <v>246.85</v>
      </c>
      <c r="Q14" s="463">
        <v>295.52</v>
      </c>
      <c r="R14" s="463">
        <v>258.26</v>
      </c>
      <c r="S14" s="408">
        <v>288.79000000000002</v>
      </c>
    </row>
    <row r="15" spans="2:19" x14ac:dyDescent="0.2">
      <c r="B15" s="21" t="s">
        <v>403</v>
      </c>
      <c r="C15" s="31">
        <v>5128</v>
      </c>
      <c r="D15" s="31">
        <v>9220</v>
      </c>
      <c r="E15" s="42">
        <v>8503</v>
      </c>
      <c r="F15" s="31">
        <v>8700</v>
      </c>
      <c r="G15" s="42">
        <v>8672</v>
      </c>
      <c r="H15" s="42">
        <v>8237</v>
      </c>
      <c r="I15" s="42">
        <v>9673</v>
      </c>
      <c r="J15" s="42">
        <v>11849</v>
      </c>
      <c r="K15" s="42">
        <v>13163.5</v>
      </c>
      <c r="L15" s="42">
        <v>13363</v>
      </c>
      <c r="M15" s="42">
        <v>14124</v>
      </c>
      <c r="N15" s="42">
        <v>15282</v>
      </c>
      <c r="O15" s="42">
        <v>15943</v>
      </c>
      <c r="P15" s="42">
        <v>16508</v>
      </c>
      <c r="Q15" s="42">
        <v>16251</v>
      </c>
      <c r="R15" s="42">
        <v>15389</v>
      </c>
      <c r="S15" s="32">
        <v>14609</v>
      </c>
    </row>
    <row r="16" spans="2:19" x14ac:dyDescent="0.2">
      <c r="B16" s="21" t="s">
        <v>404</v>
      </c>
      <c r="C16" s="31">
        <v>380</v>
      </c>
      <c r="D16" s="31">
        <v>400</v>
      </c>
      <c r="E16" s="42">
        <v>500</v>
      </c>
      <c r="F16" s="163">
        <v>520</v>
      </c>
      <c r="G16" s="212">
        <v>0</v>
      </c>
      <c r="H16" s="212">
        <v>5</v>
      </c>
      <c r="I16" s="140">
        <v>23</v>
      </c>
      <c r="J16" s="213">
        <v>13426</v>
      </c>
      <c r="K16" s="212">
        <v>0</v>
      </c>
      <c r="L16" s="213">
        <v>30</v>
      </c>
      <c r="M16" s="402">
        <v>0</v>
      </c>
      <c r="N16" s="402">
        <v>5</v>
      </c>
      <c r="O16" s="402">
        <v>26</v>
      </c>
      <c r="P16" s="402">
        <v>150</v>
      </c>
      <c r="Q16" s="402">
        <v>120</v>
      </c>
      <c r="R16" s="402">
        <v>120</v>
      </c>
      <c r="S16" s="356">
        <v>115</v>
      </c>
    </row>
    <row r="17" spans="2:19" x14ac:dyDescent="0.2">
      <c r="B17" s="101" t="s">
        <v>405</v>
      </c>
      <c r="C17" s="31">
        <v>483</v>
      </c>
      <c r="D17" s="31">
        <v>483</v>
      </c>
      <c r="E17" s="42">
        <v>383</v>
      </c>
      <c r="F17" s="163">
        <v>383</v>
      </c>
      <c r="G17" s="212">
        <v>383</v>
      </c>
      <c r="H17" s="212">
        <v>553</v>
      </c>
      <c r="I17" s="140">
        <v>556</v>
      </c>
      <c r="J17" s="212">
        <v>156</v>
      </c>
      <c r="K17" s="212">
        <v>0</v>
      </c>
      <c r="L17" s="213">
        <v>0</v>
      </c>
      <c r="M17" s="402">
        <v>0</v>
      </c>
      <c r="N17" s="402">
        <v>0</v>
      </c>
      <c r="O17" s="402">
        <v>0</v>
      </c>
      <c r="P17" s="402">
        <v>0</v>
      </c>
      <c r="Q17" s="402">
        <v>0</v>
      </c>
      <c r="R17" s="402">
        <v>0</v>
      </c>
      <c r="S17" s="356">
        <v>282</v>
      </c>
    </row>
    <row r="18" spans="2:19" x14ac:dyDescent="0.2">
      <c r="B18" s="21" t="s">
        <v>524</v>
      </c>
      <c r="C18" s="31">
        <v>2031</v>
      </c>
      <c r="D18" s="31">
        <v>1189</v>
      </c>
      <c r="E18" s="42">
        <v>1339</v>
      </c>
      <c r="F18" s="163">
        <v>971</v>
      </c>
      <c r="G18" s="213">
        <v>1339</v>
      </c>
      <c r="H18" s="213">
        <v>1189</v>
      </c>
      <c r="I18" s="140">
        <v>914</v>
      </c>
      <c r="J18" s="213">
        <v>553</v>
      </c>
      <c r="K18" s="213">
        <v>19526</v>
      </c>
      <c r="L18" s="213">
        <v>25493</v>
      </c>
      <c r="M18" s="42">
        <v>20128</v>
      </c>
      <c r="N18" s="42">
        <v>31992.31</v>
      </c>
      <c r="O18" s="42">
        <v>31115</v>
      </c>
      <c r="P18" s="42">
        <v>25319.31</v>
      </c>
      <c r="Q18" s="42">
        <v>32742</v>
      </c>
      <c r="R18" s="42">
        <v>30135.38</v>
      </c>
      <c r="S18" s="32">
        <v>33324.31</v>
      </c>
    </row>
    <row r="19" spans="2:19" x14ac:dyDescent="0.2">
      <c r="B19" s="21" t="s">
        <v>406</v>
      </c>
      <c r="C19" s="31">
        <v>200</v>
      </c>
      <c r="D19" s="43" t="s">
        <v>15</v>
      </c>
      <c r="E19" s="43" t="s">
        <v>15</v>
      </c>
      <c r="F19" s="43" t="s">
        <v>15</v>
      </c>
      <c r="G19" s="140">
        <v>200</v>
      </c>
      <c r="H19" s="140">
        <v>200</v>
      </c>
      <c r="I19" s="43" t="s">
        <v>15</v>
      </c>
      <c r="J19" s="140">
        <v>321</v>
      </c>
      <c r="K19" s="43" t="s">
        <v>15</v>
      </c>
      <c r="L19" s="43" t="s">
        <v>15</v>
      </c>
      <c r="M19" s="43" t="s">
        <v>15</v>
      </c>
      <c r="N19" s="43" t="s">
        <v>15</v>
      </c>
      <c r="O19" s="43" t="s">
        <v>15</v>
      </c>
      <c r="P19" s="43" t="s">
        <v>15</v>
      </c>
      <c r="Q19" s="43" t="s">
        <v>15</v>
      </c>
      <c r="R19" s="43" t="s">
        <v>15</v>
      </c>
      <c r="S19" s="740" t="s">
        <v>15</v>
      </c>
    </row>
    <row r="20" spans="2:19" x14ac:dyDescent="0.2">
      <c r="B20" s="21" t="s">
        <v>407</v>
      </c>
      <c r="C20" s="31">
        <v>151191</v>
      </c>
      <c r="D20" s="31" t="s">
        <v>409</v>
      </c>
      <c r="E20" s="42">
        <v>199703</v>
      </c>
      <c r="F20" s="31">
        <v>191983</v>
      </c>
      <c r="G20" s="42">
        <v>212819</v>
      </c>
      <c r="H20" s="42">
        <v>211604</v>
      </c>
      <c r="I20" s="301" t="s">
        <v>482</v>
      </c>
      <c r="J20" s="42">
        <v>212028</v>
      </c>
      <c r="K20" s="42">
        <v>217436</v>
      </c>
      <c r="L20" s="301" t="s">
        <v>482</v>
      </c>
      <c r="M20" s="42">
        <v>83933</v>
      </c>
      <c r="N20" s="42">
        <v>83807</v>
      </c>
      <c r="O20" s="42">
        <v>81967</v>
      </c>
      <c r="P20" s="42">
        <v>80266</v>
      </c>
      <c r="Q20" s="42">
        <v>79342</v>
      </c>
      <c r="R20" s="42">
        <v>76440</v>
      </c>
      <c r="S20" s="32">
        <v>75345</v>
      </c>
    </row>
    <row r="21" spans="2:19" ht="13.5" thickBot="1" x14ac:dyDescent="0.25">
      <c r="B21" s="22" t="s">
        <v>408</v>
      </c>
      <c r="C21" s="33">
        <v>17</v>
      </c>
      <c r="D21" s="204">
        <v>37</v>
      </c>
      <c r="E21" s="157">
        <v>33</v>
      </c>
      <c r="F21" s="165">
        <v>33</v>
      </c>
      <c r="G21" s="205">
        <v>33</v>
      </c>
      <c r="H21" s="205">
        <v>35</v>
      </c>
      <c r="I21" s="184">
        <v>42</v>
      </c>
      <c r="J21" s="303">
        <v>53</v>
      </c>
      <c r="K21" s="205">
        <v>61</v>
      </c>
      <c r="L21" s="303">
        <v>77</v>
      </c>
      <c r="M21" s="403">
        <v>88</v>
      </c>
      <c r="N21" s="403">
        <v>85</v>
      </c>
      <c r="O21" s="403">
        <v>86</v>
      </c>
      <c r="P21" s="403">
        <v>70</v>
      </c>
      <c r="Q21" s="403">
        <v>64</v>
      </c>
      <c r="R21" s="403">
        <v>85</v>
      </c>
      <c r="S21" s="357">
        <v>83</v>
      </c>
    </row>
    <row r="22" spans="2:19" x14ac:dyDescent="0.2">
      <c r="H22" s="65"/>
      <c r="J22" s="65"/>
      <c r="K22" s="65"/>
      <c r="L22" s="247"/>
      <c r="S22" s="545"/>
    </row>
    <row r="23" spans="2:19" ht="13.5" thickBot="1" x14ac:dyDescent="0.25">
      <c r="H23" s="65"/>
      <c r="J23" s="65"/>
      <c r="K23" s="65"/>
      <c r="L23" s="247"/>
      <c r="S23" s="545"/>
    </row>
    <row r="24" spans="2:19" ht="13.5" thickBot="1" x14ac:dyDescent="0.25">
      <c r="B24" s="1" t="s">
        <v>324</v>
      </c>
      <c r="C24" s="2">
        <v>2007</v>
      </c>
      <c r="D24" s="2">
        <v>2008</v>
      </c>
      <c r="E24" s="3">
        <v>2009</v>
      </c>
      <c r="F24" s="164">
        <v>2010</v>
      </c>
      <c r="G24" s="176">
        <v>2011</v>
      </c>
      <c r="H24" s="176">
        <v>2012</v>
      </c>
      <c r="I24" s="208">
        <v>2013</v>
      </c>
      <c r="J24" s="176">
        <v>2014</v>
      </c>
      <c r="K24" s="176">
        <v>2015</v>
      </c>
      <c r="L24" s="358">
        <v>2016</v>
      </c>
      <c r="M24" s="401">
        <v>2017</v>
      </c>
      <c r="N24" s="401">
        <v>2018</v>
      </c>
      <c r="O24" s="401">
        <v>2019</v>
      </c>
      <c r="P24" s="401">
        <v>2020</v>
      </c>
      <c r="Q24" s="401">
        <v>2021</v>
      </c>
      <c r="R24" s="401">
        <v>2022</v>
      </c>
      <c r="S24" s="355">
        <v>2023</v>
      </c>
    </row>
    <row r="25" spans="2:19" ht="13.5" thickBot="1" x14ac:dyDescent="0.25">
      <c r="B25" s="102" t="s">
        <v>401</v>
      </c>
      <c r="C25" s="46">
        <v>33480</v>
      </c>
      <c r="D25" s="46">
        <v>32173</v>
      </c>
      <c r="E25" s="145">
        <v>34517</v>
      </c>
      <c r="F25" s="202">
        <v>31761</v>
      </c>
      <c r="G25" s="199">
        <v>55013</v>
      </c>
      <c r="H25" s="199">
        <v>27226</v>
      </c>
      <c r="I25" s="145">
        <v>27583</v>
      </c>
      <c r="J25" s="199">
        <v>30767</v>
      </c>
      <c r="K25" s="199">
        <v>28162</v>
      </c>
      <c r="L25" s="199">
        <v>26774</v>
      </c>
      <c r="M25" s="145">
        <v>28519</v>
      </c>
      <c r="N25" s="199">
        <v>25436</v>
      </c>
      <c r="O25" s="199">
        <v>27774</v>
      </c>
      <c r="P25" s="199">
        <v>11566</v>
      </c>
      <c r="Q25" s="199">
        <v>14746</v>
      </c>
      <c r="R25" s="199">
        <v>14206</v>
      </c>
      <c r="S25" s="404">
        <v>18709</v>
      </c>
    </row>
    <row r="27" spans="2:19" x14ac:dyDescent="0.2">
      <c r="B27" t="s">
        <v>636</v>
      </c>
    </row>
    <row r="28" spans="2:19" x14ac:dyDescent="0.2">
      <c r="B28" s="248" t="s">
        <v>638</v>
      </c>
    </row>
  </sheetData>
  <phoneticPr fontId="0" type="noConversion"/>
  <pageMargins left="0.74803149606299213" right="0.74803149606299213" top="0.98425196850393704" bottom="0.98425196850393704" header="0" footer="0"/>
  <pageSetup paperSize="9" scale="7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37"/>
  <sheetViews>
    <sheetView topLeftCell="B1" zoomScale="75" workbookViewId="0">
      <selection activeCell="R5" sqref="R5"/>
    </sheetView>
  </sheetViews>
  <sheetFormatPr baseColWidth="10" defaultRowHeight="12.75" x14ac:dyDescent="0.2"/>
  <cols>
    <col min="1" max="1" width="7.28515625" customWidth="1"/>
    <col min="2" max="2" width="36.28515625" customWidth="1"/>
    <col min="3" max="3" width="7" customWidth="1"/>
    <col min="4" max="4" width="6" customWidth="1"/>
    <col min="5" max="5" width="7.7109375" customWidth="1"/>
    <col min="6" max="6" width="6.28515625" bestFit="1" customWidth="1"/>
    <col min="7" max="7" width="7.5703125" customWidth="1"/>
    <col min="8" max="8" width="7.7109375" customWidth="1"/>
    <col min="9" max="9" width="7.28515625" customWidth="1"/>
    <col min="10" max="10" width="7" customWidth="1"/>
    <col min="11" max="11" width="6.7109375" customWidth="1"/>
    <col min="12" max="12" width="6.42578125" bestFit="1" customWidth="1"/>
    <col min="13" max="13" width="8" customWidth="1"/>
    <col min="14" max="14" width="7.5703125" customWidth="1"/>
    <col min="15" max="15" width="6.5703125" customWidth="1"/>
    <col min="16" max="16" width="6.28515625" bestFit="1" customWidth="1"/>
    <col min="17" max="17" width="7.28515625" customWidth="1"/>
    <col min="18" max="18" width="6.28515625" style="245" bestFit="1" customWidth="1"/>
    <col min="19" max="19" width="6.28515625" bestFit="1" customWidth="1"/>
    <col min="20" max="20" width="6.28515625" customWidth="1"/>
    <col min="21" max="21" width="6.7109375" customWidth="1"/>
    <col min="22" max="22" width="6.28515625" style="65" customWidth="1"/>
    <col min="23" max="23" width="6.7109375" customWidth="1"/>
    <col min="24" max="24" width="6.28515625" customWidth="1"/>
    <col min="25" max="26" width="6.7109375" customWidth="1"/>
    <col min="27" max="28" width="6.28515625" customWidth="1"/>
  </cols>
  <sheetData>
    <row r="2" spans="2:28" ht="18" x14ac:dyDescent="0.25">
      <c r="B2" s="10" t="s">
        <v>650</v>
      </c>
    </row>
    <row r="3" spans="2:28" ht="15.75" x14ac:dyDescent="0.25">
      <c r="B3" s="11" t="s">
        <v>10</v>
      </c>
    </row>
    <row r="6" spans="2:28" x14ac:dyDescent="0.2">
      <c r="B6" s="19" t="s">
        <v>42</v>
      </c>
      <c r="C6" t="s">
        <v>489</v>
      </c>
    </row>
    <row r="7" spans="2:28" x14ac:dyDescent="0.2">
      <c r="B7" s="19"/>
    </row>
    <row r="8" spans="2:28" x14ac:dyDescent="0.2">
      <c r="B8" s="19" t="s">
        <v>43</v>
      </c>
      <c r="C8" s="29" t="s">
        <v>19</v>
      </c>
      <c r="D8" t="s">
        <v>113</v>
      </c>
    </row>
    <row r="9" spans="2:28" x14ac:dyDescent="0.2">
      <c r="B9" s="19"/>
    </row>
    <row r="10" spans="2:28" x14ac:dyDescent="0.2">
      <c r="B10" s="19" t="s">
        <v>44</v>
      </c>
      <c r="C10" t="s">
        <v>11</v>
      </c>
    </row>
    <row r="12" spans="2:28" ht="13.5" thickBot="1" x14ac:dyDescent="0.25"/>
    <row r="13" spans="2:28" ht="13.5" thickBot="1" x14ac:dyDescent="0.25">
      <c r="B13" s="1" t="s">
        <v>114</v>
      </c>
      <c r="C13" s="2">
        <v>1998</v>
      </c>
      <c r="D13" s="2">
        <v>1999</v>
      </c>
      <c r="E13" s="2">
        <v>2000</v>
      </c>
      <c r="F13" s="2">
        <v>2001</v>
      </c>
      <c r="G13" s="2">
        <v>2002</v>
      </c>
      <c r="H13" s="2">
        <v>2003</v>
      </c>
      <c r="I13" s="2">
        <v>2004</v>
      </c>
      <c r="J13" s="2">
        <v>2005</v>
      </c>
      <c r="K13" s="2">
        <v>2006</v>
      </c>
      <c r="L13" s="2">
        <v>2007</v>
      </c>
      <c r="M13" s="3">
        <v>2008</v>
      </c>
      <c r="N13" s="3">
        <v>2009</v>
      </c>
      <c r="O13" s="174">
        <v>2010</v>
      </c>
      <c r="P13" s="174">
        <v>2011</v>
      </c>
      <c r="Q13" s="174">
        <v>2012</v>
      </c>
      <c r="R13" s="295">
        <v>2013</v>
      </c>
      <c r="S13" s="304">
        <v>2014</v>
      </c>
      <c r="T13" s="174">
        <v>2015</v>
      </c>
      <c r="U13" s="295">
        <v>2016</v>
      </c>
      <c r="V13" s="137">
        <v>2017</v>
      </c>
      <c r="W13" s="137">
        <v>2018</v>
      </c>
      <c r="X13" s="137">
        <v>2019</v>
      </c>
      <c r="Y13" s="137">
        <v>2020</v>
      </c>
      <c r="Z13" s="137">
        <v>2021</v>
      </c>
      <c r="AA13" s="137">
        <v>2022</v>
      </c>
      <c r="AB13" s="27">
        <v>2023</v>
      </c>
    </row>
    <row r="14" spans="2:28" x14ac:dyDescent="0.2">
      <c r="B14" s="20" t="s">
        <v>115</v>
      </c>
      <c r="C14" s="35">
        <v>102</v>
      </c>
      <c r="D14" s="35">
        <v>52</v>
      </c>
      <c r="E14" s="35">
        <v>16</v>
      </c>
      <c r="F14" s="35">
        <v>33</v>
      </c>
      <c r="G14" s="35">
        <v>0</v>
      </c>
      <c r="H14" s="35">
        <v>13</v>
      </c>
      <c r="I14" s="35">
        <v>0</v>
      </c>
      <c r="J14" s="35">
        <v>163</v>
      </c>
      <c r="K14" s="35">
        <v>14</v>
      </c>
      <c r="L14" s="41">
        <v>109</v>
      </c>
      <c r="M14" s="41">
        <v>75</v>
      </c>
      <c r="N14" s="41">
        <v>58</v>
      </c>
      <c r="O14" s="175">
        <v>38</v>
      </c>
      <c r="P14" s="212">
        <v>25</v>
      </c>
      <c r="Q14" s="212">
        <v>18</v>
      </c>
      <c r="R14" s="296">
        <v>18</v>
      </c>
      <c r="S14" s="305">
        <v>38</v>
      </c>
      <c r="T14" s="212">
        <v>41</v>
      </c>
      <c r="U14" s="296">
        <v>313</v>
      </c>
      <c r="V14" s="162">
        <v>93</v>
      </c>
      <c r="W14" s="140">
        <v>197</v>
      </c>
      <c r="X14" s="140">
        <v>150</v>
      </c>
      <c r="Y14" s="140">
        <v>3</v>
      </c>
      <c r="Z14" s="140">
        <v>0</v>
      </c>
      <c r="AA14" s="140">
        <v>0</v>
      </c>
      <c r="AB14" s="241">
        <v>14</v>
      </c>
    </row>
    <row r="15" spans="2:28" x14ac:dyDescent="0.2">
      <c r="B15" s="21" t="s">
        <v>116</v>
      </c>
      <c r="C15" s="31">
        <v>1044</v>
      </c>
      <c r="D15" s="31">
        <v>573</v>
      </c>
      <c r="E15" s="31">
        <v>433</v>
      </c>
      <c r="F15" s="31">
        <v>612</v>
      </c>
      <c r="G15" s="31">
        <v>1456</v>
      </c>
      <c r="H15" s="31">
        <v>953</v>
      </c>
      <c r="I15" s="31">
        <v>820</v>
      </c>
      <c r="J15" s="31">
        <v>524</v>
      </c>
      <c r="K15" s="31">
        <v>1037</v>
      </c>
      <c r="L15" s="42">
        <v>973</v>
      </c>
      <c r="M15" s="42">
        <v>1245</v>
      </c>
      <c r="N15" s="42">
        <v>520</v>
      </c>
      <c r="O15" s="173">
        <v>492</v>
      </c>
      <c r="P15" s="212">
        <v>436</v>
      </c>
      <c r="Q15" s="212">
        <v>675</v>
      </c>
      <c r="R15" s="297">
        <v>565</v>
      </c>
      <c r="S15" s="305">
        <v>215</v>
      </c>
      <c r="T15" s="212">
        <v>319</v>
      </c>
      <c r="U15" s="297">
        <v>345</v>
      </c>
      <c r="V15" s="140">
        <v>420</v>
      </c>
      <c r="W15" s="140">
        <v>697</v>
      </c>
      <c r="X15" s="140">
        <v>428</v>
      </c>
      <c r="Y15" s="140">
        <v>170</v>
      </c>
      <c r="Z15" s="140">
        <v>190</v>
      </c>
      <c r="AA15" s="140">
        <v>284</v>
      </c>
      <c r="AB15" s="241">
        <v>234</v>
      </c>
    </row>
    <row r="16" spans="2:28" ht="13.5" thickBot="1" x14ac:dyDescent="0.25">
      <c r="B16" s="21" t="s">
        <v>117</v>
      </c>
      <c r="C16" s="37">
        <v>199</v>
      </c>
      <c r="D16" s="31">
        <v>238</v>
      </c>
      <c r="E16" s="31">
        <v>425</v>
      </c>
      <c r="F16" s="31">
        <v>170</v>
      </c>
      <c r="G16" s="31">
        <v>299</v>
      </c>
      <c r="H16" s="31">
        <v>171</v>
      </c>
      <c r="I16" s="37">
        <v>65</v>
      </c>
      <c r="J16" s="37">
        <v>107</v>
      </c>
      <c r="K16" s="37">
        <v>70</v>
      </c>
      <c r="L16" s="42">
        <v>93</v>
      </c>
      <c r="M16" s="42">
        <v>84</v>
      </c>
      <c r="N16" s="42">
        <v>99</v>
      </c>
      <c r="O16" s="173">
        <v>128</v>
      </c>
      <c r="P16" s="212">
        <v>163</v>
      </c>
      <c r="Q16" s="212">
        <v>312</v>
      </c>
      <c r="R16" s="297">
        <v>128</v>
      </c>
      <c r="S16" s="305">
        <v>79</v>
      </c>
      <c r="T16" s="212">
        <v>119</v>
      </c>
      <c r="U16" s="297">
        <v>46</v>
      </c>
      <c r="V16" s="140">
        <v>112</v>
      </c>
      <c r="W16" s="140">
        <v>70</v>
      </c>
      <c r="X16" s="140">
        <v>113</v>
      </c>
      <c r="Y16" s="140">
        <v>55</v>
      </c>
      <c r="Z16" s="140">
        <v>113</v>
      </c>
      <c r="AA16" s="140">
        <v>73</v>
      </c>
      <c r="AB16" s="241">
        <v>95</v>
      </c>
    </row>
    <row r="17" spans="2:28" ht="13.5" thickBot="1" x14ac:dyDescent="0.25">
      <c r="B17" s="8" t="s">
        <v>52</v>
      </c>
      <c r="C17" s="64">
        <f t="shared" ref="C17:K17" si="0">SUM(C14:C16)</f>
        <v>1345</v>
      </c>
      <c r="D17" s="64">
        <f t="shared" si="0"/>
        <v>863</v>
      </c>
      <c r="E17" s="64">
        <f t="shared" si="0"/>
        <v>874</v>
      </c>
      <c r="F17" s="64">
        <f t="shared" si="0"/>
        <v>815</v>
      </c>
      <c r="G17" s="64">
        <f t="shared" si="0"/>
        <v>1755</v>
      </c>
      <c r="H17" s="64">
        <f t="shared" si="0"/>
        <v>1137</v>
      </c>
      <c r="I17" s="64">
        <f t="shared" si="0"/>
        <v>885</v>
      </c>
      <c r="J17" s="64">
        <f t="shared" si="0"/>
        <v>794</v>
      </c>
      <c r="K17" s="64">
        <f t="shared" si="0"/>
        <v>1121</v>
      </c>
      <c r="L17" s="40">
        <f t="shared" ref="L17:U17" si="1">SUM(L14:L16)</f>
        <v>1175</v>
      </c>
      <c r="M17" s="40">
        <f t="shared" si="1"/>
        <v>1404</v>
      </c>
      <c r="N17" s="40">
        <f t="shared" si="1"/>
        <v>677</v>
      </c>
      <c r="O17" s="40">
        <f t="shared" si="1"/>
        <v>658</v>
      </c>
      <c r="P17" s="40">
        <f t="shared" si="1"/>
        <v>624</v>
      </c>
      <c r="Q17" s="40">
        <f t="shared" si="1"/>
        <v>1005</v>
      </c>
      <c r="R17" s="298">
        <f t="shared" si="1"/>
        <v>711</v>
      </c>
      <c r="S17" s="304">
        <v>332</v>
      </c>
      <c r="T17" s="40">
        <f t="shared" si="1"/>
        <v>479</v>
      </c>
      <c r="U17" s="298">
        <f t="shared" si="1"/>
        <v>704</v>
      </c>
      <c r="V17" s="40">
        <v>625</v>
      </c>
      <c r="W17" s="137">
        <v>964</v>
      </c>
      <c r="X17" s="137">
        <v>691</v>
      </c>
      <c r="Y17" s="137">
        <f>SUM(Y14:Y16)</f>
        <v>228</v>
      </c>
      <c r="Z17" s="137">
        <f>SUM(Z14:Z16)</f>
        <v>303</v>
      </c>
      <c r="AA17" s="137">
        <f>SUM(AA14:AA16)</f>
        <v>357</v>
      </c>
      <c r="AB17" s="27">
        <f>SUM(AB14:AB16)</f>
        <v>343</v>
      </c>
    </row>
    <row r="18" spans="2:28" x14ac:dyDescent="0.2">
      <c r="C18" s="57"/>
      <c r="D18" s="57"/>
      <c r="E18" s="57"/>
      <c r="F18" s="57"/>
      <c r="G18" s="57"/>
      <c r="H18" s="57"/>
      <c r="I18" s="57"/>
      <c r="J18" s="57"/>
      <c r="K18" s="57"/>
      <c r="N18" s="132"/>
      <c r="O18" s="153"/>
      <c r="P18" s="161"/>
      <c r="Q18" s="161"/>
      <c r="R18" s="299"/>
      <c r="S18" s="300"/>
      <c r="T18" s="161"/>
      <c r="U18" s="299"/>
      <c r="W18" s="65"/>
      <c r="X18" s="65"/>
      <c r="Y18" s="65"/>
      <c r="Z18" s="65"/>
      <c r="AA18" s="65"/>
      <c r="AB18" s="65"/>
    </row>
    <row r="19" spans="2:28" ht="13.5" thickBot="1" x14ac:dyDescent="0.25">
      <c r="O19" s="154"/>
      <c r="P19" s="161"/>
      <c r="Q19" s="161"/>
      <c r="R19" s="299"/>
      <c r="S19" s="300"/>
      <c r="T19" s="161"/>
      <c r="U19" s="299"/>
      <c r="W19" s="65"/>
      <c r="X19" s="65"/>
      <c r="Y19" s="65"/>
      <c r="Z19" s="65"/>
      <c r="AA19" s="65"/>
      <c r="AB19" s="65"/>
    </row>
    <row r="20" spans="2:28" ht="13.5" thickBot="1" x14ac:dyDescent="0.25">
      <c r="B20" s="1" t="s">
        <v>118</v>
      </c>
      <c r="C20" s="2">
        <v>1998</v>
      </c>
      <c r="D20" s="2">
        <v>1999</v>
      </c>
      <c r="E20" s="2">
        <v>2000</v>
      </c>
      <c r="F20" s="2">
        <v>2001</v>
      </c>
      <c r="G20" s="2">
        <v>2002</v>
      </c>
      <c r="H20" s="2">
        <v>2003</v>
      </c>
      <c r="I20" s="2">
        <v>2004</v>
      </c>
      <c r="J20" s="2">
        <v>2005</v>
      </c>
      <c r="K20" s="2">
        <v>2006</v>
      </c>
      <c r="L20" s="3">
        <v>2007</v>
      </c>
      <c r="M20" s="3">
        <v>2008</v>
      </c>
      <c r="N20" s="3">
        <v>2009</v>
      </c>
      <c r="O20" s="174">
        <v>2010</v>
      </c>
      <c r="P20" s="200">
        <v>2011</v>
      </c>
      <c r="Q20" s="200">
        <v>2012</v>
      </c>
      <c r="R20" s="295">
        <v>2013</v>
      </c>
      <c r="S20" s="304">
        <v>2014</v>
      </c>
      <c r="T20" s="200">
        <v>2015</v>
      </c>
      <c r="U20" s="295">
        <v>2016</v>
      </c>
      <c r="V20" s="382">
        <v>2017</v>
      </c>
      <c r="W20" s="137">
        <v>2018</v>
      </c>
      <c r="X20" s="137">
        <v>2019</v>
      </c>
      <c r="Y20" s="137">
        <v>2020</v>
      </c>
      <c r="Z20" s="137">
        <v>2021</v>
      </c>
      <c r="AA20" s="137">
        <v>2022</v>
      </c>
      <c r="AB20" s="27">
        <v>2023</v>
      </c>
    </row>
    <row r="21" spans="2:28" x14ac:dyDescent="0.2">
      <c r="B21" s="20" t="s">
        <v>119</v>
      </c>
      <c r="C21" s="35">
        <v>897</v>
      </c>
      <c r="D21" s="35">
        <v>579</v>
      </c>
      <c r="E21" s="35">
        <v>493</v>
      </c>
      <c r="F21" s="35">
        <v>466</v>
      </c>
      <c r="G21" s="35">
        <v>906</v>
      </c>
      <c r="H21" s="35">
        <v>765</v>
      </c>
      <c r="I21" s="35">
        <v>545</v>
      </c>
      <c r="J21" s="35">
        <v>421</v>
      </c>
      <c r="K21" s="35">
        <v>720</v>
      </c>
      <c r="L21" s="41">
        <v>707</v>
      </c>
      <c r="M21" s="41">
        <v>1043</v>
      </c>
      <c r="N21" s="41">
        <v>221</v>
      </c>
      <c r="O21" s="173">
        <v>395</v>
      </c>
      <c r="P21" s="211">
        <v>332</v>
      </c>
      <c r="Q21" s="211">
        <v>576</v>
      </c>
      <c r="R21" s="296">
        <v>473</v>
      </c>
      <c r="S21" s="306">
        <v>151</v>
      </c>
      <c r="T21" s="211">
        <v>200</v>
      </c>
      <c r="U21" s="296">
        <v>494</v>
      </c>
      <c r="V21" s="162">
        <v>358</v>
      </c>
      <c r="W21" s="162">
        <v>564</v>
      </c>
      <c r="X21" s="162">
        <v>387</v>
      </c>
      <c r="Y21" s="162">
        <v>61</v>
      </c>
      <c r="Z21" s="162">
        <v>54</v>
      </c>
      <c r="AA21" s="162">
        <v>86</v>
      </c>
      <c r="AB21" s="240">
        <v>75</v>
      </c>
    </row>
    <row r="22" spans="2:28" x14ac:dyDescent="0.2">
      <c r="B22" s="21" t="s">
        <v>120</v>
      </c>
      <c r="C22" s="31">
        <v>180</v>
      </c>
      <c r="D22" s="31">
        <v>144</v>
      </c>
      <c r="E22" s="31">
        <v>122</v>
      </c>
      <c r="F22" s="31">
        <v>144</v>
      </c>
      <c r="G22" s="31">
        <v>136</v>
      </c>
      <c r="H22" s="31">
        <v>76</v>
      </c>
      <c r="I22" s="31">
        <v>29</v>
      </c>
      <c r="J22" s="31">
        <v>77</v>
      </c>
      <c r="K22" s="31">
        <v>78</v>
      </c>
      <c r="L22" s="42">
        <v>102</v>
      </c>
      <c r="M22" s="42">
        <v>188</v>
      </c>
      <c r="N22" s="42">
        <v>213</v>
      </c>
      <c r="O22" s="173">
        <v>62</v>
      </c>
      <c r="P22" s="212">
        <v>31</v>
      </c>
      <c r="Q22" s="212">
        <v>53</v>
      </c>
      <c r="R22" s="297">
        <v>20</v>
      </c>
      <c r="S22" s="305">
        <v>17</v>
      </c>
      <c r="T22" s="212">
        <v>87</v>
      </c>
      <c r="U22" s="297">
        <v>44</v>
      </c>
      <c r="V22" s="140">
        <v>98</v>
      </c>
      <c r="W22" s="140">
        <v>36</v>
      </c>
      <c r="X22" s="140">
        <v>79</v>
      </c>
      <c r="Y22" s="140">
        <v>42</v>
      </c>
      <c r="Z22" s="140">
        <v>119</v>
      </c>
      <c r="AA22" s="140">
        <v>69</v>
      </c>
      <c r="AB22" s="241">
        <v>110</v>
      </c>
    </row>
    <row r="23" spans="2:28" x14ac:dyDescent="0.2">
      <c r="B23" s="21" t="s">
        <v>121</v>
      </c>
      <c r="C23" s="31">
        <v>167</v>
      </c>
      <c r="D23" s="31">
        <v>101</v>
      </c>
      <c r="E23" s="31">
        <v>122</v>
      </c>
      <c r="F23" s="31">
        <v>61</v>
      </c>
      <c r="G23" s="31">
        <v>347</v>
      </c>
      <c r="H23" s="31">
        <v>153</v>
      </c>
      <c r="I23" s="31">
        <v>192</v>
      </c>
      <c r="J23" s="31">
        <v>234</v>
      </c>
      <c r="K23" s="31">
        <v>140</v>
      </c>
      <c r="L23" s="42">
        <v>193</v>
      </c>
      <c r="M23" s="42">
        <v>96</v>
      </c>
      <c r="N23" s="42">
        <v>141</v>
      </c>
      <c r="O23" s="173">
        <v>123</v>
      </c>
      <c r="P23" s="212">
        <v>144</v>
      </c>
      <c r="Q23" s="212">
        <v>222</v>
      </c>
      <c r="R23" s="297">
        <v>115</v>
      </c>
      <c r="S23" s="305">
        <v>107</v>
      </c>
      <c r="T23" s="212">
        <v>110</v>
      </c>
      <c r="U23" s="297">
        <v>142</v>
      </c>
      <c r="V23" s="140">
        <v>94</v>
      </c>
      <c r="W23" s="140">
        <v>216</v>
      </c>
      <c r="X23" s="140">
        <v>102</v>
      </c>
      <c r="Y23" s="140">
        <v>65</v>
      </c>
      <c r="Z23" s="140">
        <v>102</v>
      </c>
      <c r="AA23" s="140">
        <v>149</v>
      </c>
      <c r="AB23" s="241">
        <v>94</v>
      </c>
    </row>
    <row r="24" spans="2:28" ht="13.5" thickBot="1" x14ac:dyDescent="0.25">
      <c r="B24" s="21" t="s">
        <v>122</v>
      </c>
      <c r="C24" s="37">
        <v>101</v>
      </c>
      <c r="D24" s="31">
        <v>39</v>
      </c>
      <c r="E24" s="31">
        <v>137</v>
      </c>
      <c r="F24" s="31">
        <v>144</v>
      </c>
      <c r="G24" s="31">
        <v>316</v>
      </c>
      <c r="H24" s="31">
        <v>143</v>
      </c>
      <c r="I24" s="37">
        <v>119</v>
      </c>
      <c r="J24" s="37">
        <v>62</v>
      </c>
      <c r="K24" s="37">
        <v>183</v>
      </c>
      <c r="L24" s="42">
        <v>173</v>
      </c>
      <c r="M24" s="42">
        <v>77</v>
      </c>
      <c r="N24" s="42">
        <v>102</v>
      </c>
      <c r="O24" s="173">
        <v>78</v>
      </c>
      <c r="P24" s="205">
        <v>117</v>
      </c>
      <c r="Q24" s="205">
        <v>154</v>
      </c>
      <c r="R24" s="297">
        <v>103</v>
      </c>
      <c r="S24" s="307">
        <v>57</v>
      </c>
      <c r="T24" s="205">
        <v>82</v>
      </c>
      <c r="U24" s="297">
        <v>24</v>
      </c>
      <c r="V24" s="184">
        <v>75</v>
      </c>
      <c r="W24" s="140">
        <v>148</v>
      </c>
      <c r="X24" s="140">
        <v>123</v>
      </c>
      <c r="Y24" s="140">
        <v>60</v>
      </c>
      <c r="Z24" s="140">
        <v>28</v>
      </c>
      <c r="AA24" s="140">
        <v>53</v>
      </c>
      <c r="AB24" s="241">
        <v>64</v>
      </c>
    </row>
    <row r="25" spans="2:28" ht="13.5" thickBot="1" x14ac:dyDescent="0.25">
      <c r="B25" s="8" t="s">
        <v>52</v>
      </c>
      <c r="C25" s="64">
        <f t="shared" ref="C25:K25" si="2">SUM(C21:C24)</f>
        <v>1345</v>
      </c>
      <c r="D25" s="64">
        <f t="shared" si="2"/>
        <v>863</v>
      </c>
      <c r="E25" s="64">
        <f t="shared" si="2"/>
        <v>874</v>
      </c>
      <c r="F25" s="64">
        <f t="shared" si="2"/>
        <v>815</v>
      </c>
      <c r="G25" s="64">
        <f t="shared" si="2"/>
        <v>1705</v>
      </c>
      <c r="H25" s="64">
        <f t="shared" si="2"/>
        <v>1137</v>
      </c>
      <c r="I25" s="64">
        <f t="shared" si="2"/>
        <v>885</v>
      </c>
      <c r="J25" s="64">
        <f t="shared" si="2"/>
        <v>794</v>
      </c>
      <c r="K25" s="64">
        <f t="shared" si="2"/>
        <v>1121</v>
      </c>
      <c r="L25" s="40">
        <f>SUM(L21:L24)</f>
        <v>1175</v>
      </c>
      <c r="M25" s="40">
        <f t="shared" ref="M25:T25" si="3">SUM(M21:M24)</f>
        <v>1404</v>
      </c>
      <c r="N25" s="40">
        <f t="shared" si="3"/>
        <v>677</v>
      </c>
      <c r="O25" s="40">
        <f t="shared" si="3"/>
        <v>658</v>
      </c>
      <c r="P25" s="40">
        <f t="shared" si="3"/>
        <v>624</v>
      </c>
      <c r="Q25" s="40">
        <f t="shared" si="3"/>
        <v>1005</v>
      </c>
      <c r="R25" s="298">
        <f>SUM(R21:R24)</f>
        <v>711</v>
      </c>
      <c r="S25" s="308">
        <f t="shared" si="3"/>
        <v>332</v>
      </c>
      <c r="T25" s="40">
        <f t="shared" si="3"/>
        <v>479</v>
      </c>
      <c r="U25" s="298">
        <f>SUM(U21:U24)</f>
        <v>704</v>
      </c>
      <c r="V25" s="137">
        <f>SUM(V21:V24)</f>
        <v>625</v>
      </c>
      <c r="W25" s="137">
        <v>964</v>
      </c>
      <c r="X25" s="137">
        <v>691</v>
      </c>
      <c r="Y25" s="137">
        <f>SUM(Y21:Y24)</f>
        <v>228</v>
      </c>
      <c r="Z25" s="137">
        <f>SUM(Z21:Z24)</f>
        <v>303</v>
      </c>
      <c r="AA25" s="137">
        <f>SUM(AA21:AA24)</f>
        <v>357</v>
      </c>
      <c r="AB25" s="27">
        <f>SUM(AB21:AB24)</f>
        <v>343</v>
      </c>
    </row>
    <row r="26" spans="2:28" x14ac:dyDescent="0.2">
      <c r="P26" s="161"/>
    </row>
    <row r="28" spans="2:28" x14ac:dyDescent="0.2">
      <c r="B28" s="133" t="s">
        <v>387</v>
      </c>
    </row>
    <row r="37" spans="17:17" x14ac:dyDescent="0.2">
      <c r="Q37" s="112"/>
    </row>
  </sheetData>
  <phoneticPr fontId="0" type="noConversion"/>
  <pageMargins left="0.75" right="0.75" top="1" bottom="1" header="0" footer="0"/>
  <pageSetup paperSize="9" scale="75"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132"/>
  <sheetViews>
    <sheetView zoomScale="80" zoomScaleNormal="80" workbookViewId="0">
      <selection activeCell="R5" sqref="R5"/>
    </sheetView>
  </sheetViews>
  <sheetFormatPr baseColWidth="10" defaultRowHeight="12.75" x14ac:dyDescent="0.2"/>
  <cols>
    <col min="1" max="1" width="4.7109375" customWidth="1"/>
    <col min="2" max="2" width="29.28515625" customWidth="1"/>
    <col min="3" max="3" width="30.28515625" customWidth="1"/>
    <col min="4" max="4" width="10.28515625" customWidth="1"/>
    <col min="5" max="5" width="9.42578125" customWidth="1"/>
    <col min="6" max="6" width="10.28515625" customWidth="1"/>
    <col min="7" max="7" width="9.7109375" customWidth="1"/>
    <col min="8" max="8" width="9.42578125" customWidth="1"/>
    <col min="9" max="9" width="9.28515625" customWidth="1"/>
    <col min="10" max="10" width="10.28515625" customWidth="1"/>
    <col min="11" max="11" width="9.7109375" customWidth="1"/>
    <col min="12" max="12" width="9.28515625" customWidth="1"/>
    <col min="13" max="13" width="8.7109375" customWidth="1"/>
    <col min="14" max="14" width="9.28515625" customWidth="1"/>
    <col min="15" max="15" width="9.7109375" customWidth="1"/>
    <col min="16" max="16" width="10" customWidth="1"/>
    <col min="17" max="17" width="10" style="247" customWidth="1"/>
    <col min="18" max="18" width="9.7109375" style="161" customWidth="1"/>
    <col min="19" max="19" width="9.28515625" style="161" customWidth="1"/>
    <col min="20" max="20" width="9.7109375" style="161" customWidth="1"/>
    <col min="21" max="21" width="9.28515625" customWidth="1"/>
    <col min="22" max="22" width="10" customWidth="1"/>
    <col min="23" max="23" width="9.28515625" customWidth="1"/>
  </cols>
  <sheetData>
    <row r="2" spans="2:23" ht="18" x14ac:dyDescent="0.25">
      <c r="B2" s="10" t="s">
        <v>650</v>
      </c>
    </row>
    <row r="3" spans="2:23" ht="15.75" x14ac:dyDescent="0.25">
      <c r="B3" s="11" t="s">
        <v>10</v>
      </c>
    </row>
    <row r="6" spans="2:23" x14ac:dyDescent="0.2">
      <c r="B6" s="19" t="s">
        <v>42</v>
      </c>
      <c r="C6" t="s">
        <v>489</v>
      </c>
    </row>
    <row r="7" spans="2:23" x14ac:dyDescent="0.2">
      <c r="B7" s="19"/>
      <c r="K7" t="s">
        <v>506</v>
      </c>
    </row>
    <row r="8" spans="2:23" x14ac:dyDescent="0.2">
      <c r="B8" s="19" t="s">
        <v>43</v>
      </c>
      <c r="C8" s="29" t="s">
        <v>20</v>
      </c>
      <c r="D8" t="s">
        <v>2</v>
      </c>
    </row>
    <row r="9" spans="2:23" x14ac:dyDescent="0.2">
      <c r="B9" s="19"/>
    </row>
    <row r="10" spans="2:23" x14ac:dyDescent="0.2">
      <c r="B10" s="19" t="s">
        <v>44</v>
      </c>
      <c r="C10" t="s">
        <v>658</v>
      </c>
    </row>
    <row r="12" spans="2:23" x14ac:dyDescent="0.2">
      <c r="B12" s="19" t="s">
        <v>498</v>
      </c>
    </row>
    <row r="13" spans="2:23" ht="13.5" thickBot="1" x14ac:dyDescent="0.25"/>
    <row r="14" spans="2:23" ht="13.5" customHeight="1" thickBot="1" x14ac:dyDescent="0.25">
      <c r="B14" s="752" t="s">
        <v>353</v>
      </c>
      <c r="C14" s="753"/>
      <c r="D14" s="758" t="s">
        <v>207</v>
      </c>
      <c r="E14" s="759"/>
      <c r="F14" s="759"/>
      <c r="G14" s="759"/>
      <c r="H14" s="759"/>
      <c r="I14" s="759"/>
      <c r="J14" s="759"/>
      <c r="K14" s="759"/>
      <c r="L14" s="759"/>
      <c r="M14" s="759"/>
      <c r="N14" s="759"/>
      <c r="O14" s="759"/>
      <c r="P14" s="759"/>
      <c r="Q14" s="759"/>
      <c r="R14" s="759"/>
      <c r="S14" s="759"/>
      <c r="T14" s="759"/>
      <c r="U14" s="759"/>
      <c r="V14" s="759"/>
      <c r="W14" s="760"/>
    </row>
    <row r="15" spans="2:23" ht="12.75" customHeight="1" x14ac:dyDescent="0.2">
      <c r="B15" s="749" t="s">
        <v>463</v>
      </c>
      <c r="C15" s="750" t="s">
        <v>464</v>
      </c>
      <c r="D15" s="617" t="s">
        <v>208</v>
      </c>
      <c r="E15" s="618" t="s">
        <v>210</v>
      </c>
      <c r="F15" s="619" t="s">
        <v>210</v>
      </c>
      <c r="G15" s="619" t="s">
        <v>210</v>
      </c>
      <c r="H15" s="619" t="s">
        <v>210</v>
      </c>
      <c r="I15" s="619" t="s">
        <v>210</v>
      </c>
      <c r="J15" s="755" t="s">
        <v>316</v>
      </c>
      <c r="K15" s="755" t="s">
        <v>397</v>
      </c>
      <c r="L15" s="755" t="s">
        <v>410</v>
      </c>
      <c r="M15" s="620" t="s">
        <v>210</v>
      </c>
      <c r="N15" s="620" t="s">
        <v>210</v>
      </c>
      <c r="O15" s="620" t="s">
        <v>210</v>
      </c>
      <c r="P15" s="620" t="s">
        <v>210</v>
      </c>
      <c r="Q15" s="621" t="s">
        <v>210</v>
      </c>
      <c r="R15" s="622" t="s">
        <v>210</v>
      </c>
      <c r="S15" s="622" t="s">
        <v>210</v>
      </c>
      <c r="T15" s="622" t="s">
        <v>210</v>
      </c>
      <c r="U15" s="622" t="s">
        <v>210</v>
      </c>
      <c r="V15" s="623" t="s">
        <v>210</v>
      </c>
      <c r="W15" s="624" t="s">
        <v>210</v>
      </c>
    </row>
    <row r="16" spans="2:23" ht="26.25" thickBot="1" x14ac:dyDescent="0.25">
      <c r="B16" s="749"/>
      <c r="C16" s="751"/>
      <c r="D16" s="625" t="s">
        <v>209</v>
      </c>
      <c r="E16" s="626" t="s">
        <v>211</v>
      </c>
      <c r="F16" s="627" t="s">
        <v>212</v>
      </c>
      <c r="G16" s="627" t="s">
        <v>213</v>
      </c>
      <c r="H16" s="627" t="s">
        <v>214</v>
      </c>
      <c r="I16" s="627" t="s">
        <v>315</v>
      </c>
      <c r="J16" s="756"/>
      <c r="K16" s="756"/>
      <c r="L16" s="756"/>
      <c r="M16" s="628" t="s">
        <v>449</v>
      </c>
      <c r="N16" s="628" t="s">
        <v>462</v>
      </c>
      <c r="O16" s="628" t="s">
        <v>483</v>
      </c>
      <c r="P16" s="628" t="s">
        <v>504</v>
      </c>
      <c r="Q16" s="381" t="s">
        <v>521</v>
      </c>
      <c r="R16" s="477" t="s">
        <v>544</v>
      </c>
      <c r="S16" s="477" t="s">
        <v>576</v>
      </c>
      <c r="T16" s="477" t="s">
        <v>587</v>
      </c>
      <c r="U16" s="477" t="s">
        <v>600</v>
      </c>
      <c r="V16" s="629" t="s">
        <v>609</v>
      </c>
      <c r="W16" s="610" t="s">
        <v>623</v>
      </c>
    </row>
    <row r="17" spans="2:23" x14ac:dyDescent="0.2">
      <c r="B17" s="264" t="s">
        <v>215</v>
      </c>
      <c r="C17" s="265" t="s">
        <v>216</v>
      </c>
      <c r="D17" s="631">
        <v>3513</v>
      </c>
      <c r="E17" s="632">
        <v>2500</v>
      </c>
      <c r="F17" s="633">
        <v>2200</v>
      </c>
      <c r="G17" s="634">
        <v>950</v>
      </c>
      <c r="H17" s="634">
        <v>700</v>
      </c>
      <c r="I17" s="633">
        <v>400</v>
      </c>
      <c r="J17" s="633">
        <v>360</v>
      </c>
      <c r="K17" s="633">
        <v>185</v>
      </c>
      <c r="L17" s="633">
        <v>1685</v>
      </c>
      <c r="M17" s="529">
        <v>150</v>
      </c>
      <c r="N17" s="529">
        <v>525</v>
      </c>
      <c r="O17" s="529">
        <v>1500</v>
      </c>
      <c r="P17" s="529">
        <v>1670</v>
      </c>
      <c r="Q17" s="635">
        <v>1923</v>
      </c>
      <c r="R17" s="636">
        <v>777</v>
      </c>
      <c r="S17" s="569">
        <v>810</v>
      </c>
      <c r="T17" s="476">
        <v>900</v>
      </c>
      <c r="U17" s="569"/>
      <c r="V17" s="636"/>
      <c r="W17" s="684">
        <v>220</v>
      </c>
    </row>
    <row r="18" spans="2:23" x14ac:dyDescent="0.2">
      <c r="B18" s="566"/>
      <c r="C18" s="567" t="s">
        <v>619</v>
      </c>
      <c r="D18" s="638"/>
      <c r="E18" s="364"/>
      <c r="F18" s="365"/>
      <c r="G18" s="366"/>
      <c r="H18" s="366"/>
      <c r="I18" s="365"/>
      <c r="J18" s="365"/>
      <c r="K18" s="365"/>
      <c r="L18" s="365"/>
      <c r="M18" s="367"/>
      <c r="N18" s="367"/>
      <c r="O18" s="367"/>
      <c r="P18" s="367"/>
      <c r="Q18" s="77"/>
      <c r="R18" s="465"/>
      <c r="S18" s="464"/>
      <c r="T18" s="194"/>
      <c r="U18" s="224"/>
      <c r="V18" s="466">
        <v>1940</v>
      </c>
      <c r="W18" s="685">
        <f>240+315</f>
        <v>555</v>
      </c>
    </row>
    <row r="19" spans="2:23" x14ac:dyDescent="0.2">
      <c r="B19" s="262" t="s">
        <v>438</v>
      </c>
      <c r="C19" s="266" t="s">
        <v>217</v>
      </c>
      <c r="D19" s="639">
        <v>950</v>
      </c>
      <c r="E19" s="254">
        <v>318</v>
      </c>
      <c r="F19" s="244">
        <v>85</v>
      </c>
      <c r="G19" s="244">
        <v>522</v>
      </c>
      <c r="H19" s="244">
        <v>534</v>
      </c>
      <c r="I19" s="242">
        <v>1515</v>
      </c>
      <c r="J19" s="242">
        <v>1313</v>
      </c>
      <c r="K19" s="242">
        <v>1939</v>
      </c>
      <c r="L19" s="242">
        <v>1500</v>
      </c>
      <c r="M19" s="109">
        <v>1430</v>
      </c>
      <c r="N19" s="109"/>
      <c r="O19" s="109"/>
      <c r="P19" s="109"/>
      <c r="Q19" s="109"/>
      <c r="R19" s="466"/>
      <c r="S19" s="464"/>
      <c r="T19" s="475"/>
      <c r="U19" s="464"/>
      <c r="V19" s="466"/>
      <c r="W19" s="685"/>
    </row>
    <row r="20" spans="2:23" x14ac:dyDescent="0.2">
      <c r="B20" s="262" t="s">
        <v>218</v>
      </c>
      <c r="C20" s="266" t="s">
        <v>198</v>
      </c>
      <c r="D20" s="639">
        <v>177</v>
      </c>
      <c r="E20" s="254"/>
      <c r="F20" s="244">
        <v>404</v>
      </c>
      <c r="G20" s="244">
        <v>845</v>
      </c>
      <c r="H20" s="242">
        <v>3205</v>
      </c>
      <c r="I20" s="242">
        <v>3900</v>
      </c>
      <c r="J20" s="242">
        <v>673</v>
      </c>
      <c r="K20" s="242">
        <v>1120</v>
      </c>
      <c r="L20" s="242">
        <v>1683</v>
      </c>
      <c r="M20" s="109">
        <v>3515</v>
      </c>
      <c r="N20" s="109">
        <v>4060</v>
      </c>
      <c r="O20" s="109">
        <v>3370</v>
      </c>
      <c r="P20" s="109">
        <v>600</v>
      </c>
      <c r="Q20" s="109"/>
      <c r="R20" s="466"/>
      <c r="S20" s="464"/>
      <c r="T20" s="475"/>
      <c r="U20" s="464"/>
      <c r="V20" s="466">
        <v>3350</v>
      </c>
      <c r="W20" s="685">
        <v>3300</v>
      </c>
    </row>
    <row r="21" spans="2:23" x14ac:dyDescent="0.2">
      <c r="B21" s="262" t="s">
        <v>545</v>
      </c>
      <c r="C21" s="266" t="s">
        <v>244</v>
      </c>
      <c r="D21" s="640">
        <v>5455</v>
      </c>
      <c r="E21" s="243">
        <v>3055</v>
      </c>
      <c r="F21" s="242">
        <v>2850</v>
      </c>
      <c r="G21" s="242">
        <v>6300</v>
      </c>
      <c r="H21" s="242">
        <v>6070</v>
      </c>
      <c r="I21" s="242">
        <v>5900</v>
      </c>
      <c r="J21" s="242">
        <v>6500</v>
      </c>
      <c r="K21" s="242">
        <v>4500</v>
      </c>
      <c r="L21" s="242">
        <v>5350</v>
      </c>
      <c r="M21" s="109">
        <v>3600</v>
      </c>
      <c r="N21" s="109">
        <v>5700</v>
      </c>
      <c r="O21" s="109">
        <v>5360</v>
      </c>
      <c r="P21" s="109">
        <v>7000</v>
      </c>
      <c r="Q21" s="109">
        <v>4080</v>
      </c>
      <c r="R21" s="466">
        <v>6030</v>
      </c>
      <c r="S21" s="464">
        <v>6932</v>
      </c>
      <c r="T21" s="475">
        <v>9930</v>
      </c>
      <c r="U21" s="466">
        <v>4680</v>
      </c>
      <c r="V21" s="466">
        <v>1024</v>
      </c>
      <c r="W21" s="685">
        <v>1735</v>
      </c>
    </row>
    <row r="22" spans="2:23" x14ac:dyDescent="0.2">
      <c r="B22" s="262" t="s">
        <v>219</v>
      </c>
      <c r="C22" s="266" t="s">
        <v>417</v>
      </c>
      <c r="D22" s="640">
        <v>3000</v>
      </c>
      <c r="E22" s="254">
        <v>700</v>
      </c>
      <c r="F22" s="244"/>
      <c r="G22" s="242">
        <v>2000</v>
      </c>
      <c r="H22" s="242">
        <v>1300</v>
      </c>
      <c r="I22" s="242">
        <v>800</v>
      </c>
      <c r="J22" s="242">
        <v>1725</v>
      </c>
      <c r="K22" s="242">
        <v>3300</v>
      </c>
      <c r="L22" s="242">
        <v>4150</v>
      </c>
      <c r="M22" s="109">
        <v>3025</v>
      </c>
      <c r="N22" s="109"/>
      <c r="O22" s="109"/>
      <c r="P22" s="109"/>
      <c r="Q22" s="109"/>
      <c r="R22" s="466">
        <v>60</v>
      </c>
      <c r="S22" s="464"/>
      <c r="T22" s="475"/>
      <c r="U22" s="464"/>
      <c r="V22" s="466"/>
      <c r="W22" s="685">
        <v>1214</v>
      </c>
    </row>
    <row r="23" spans="2:23" x14ac:dyDescent="0.2">
      <c r="B23" s="262" t="s">
        <v>220</v>
      </c>
      <c r="C23" s="266" t="s">
        <v>221</v>
      </c>
      <c r="D23" s="640">
        <v>20130</v>
      </c>
      <c r="E23" s="243">
        <v>9000</v>
      </c>
      <c r="F23" s="242">
        <v>8500</v>
      </c>
      <c r="G23" s="242">
        <v>6400</v>
      </c>
      <c r="H23" s="242">
        <v>4600</v>
      </c>
      <c r="I23" s="242">
        <v>5100</v>
      </c>
      <c r="J23" s="242">
        <v>3000</v>
      </c>
      <c r="K23" s="242">
        <v>200</v>
      </c>
      <c r="L23" s="242">
        <v>822</v>
      </c>
      <c r="M23" s="108">
        <v>280</v>
      </c>
      <c r="N23" s="108">
        <v>100</v>
      </c>
      <c r="O23" s="108">
        <v>200</v>
      </c>
      <c r="P23" s="108"/>
      <c r="Q23" s="109"/>
      <c r="R23" s="466"/>
      <c r="S23" s="464">
        <v>110</v>
      </c>
      <c r="T23" s="475">
        <v>600</v>
      </c>
      <c r="U23" s="464"/>
      <c r="V23" s="466">
        <v>1310</v>
      </c>
      <c r="W23" s="685">
        <v>545</v>
      </c>
    </row>
    <row r="24" spans="2:23" x14ac:dyDescent="0.2">
      <c r="B24" s="262" t="s">
        <v>222</v>
      </c>
      <c r="C24" s="266" t="s">
        <v>223</v>
      </c>
      <c r="D24" s="639"/>
      <c r="E24" s="254">
        <v>30</v>
      </c>
      <c r="F24" s="244">
        <v>32</v>
      </c>
      <c r="G24" s="244"/>
      <c r="H24" s="244"/>
      <c r="I24" s="242"/>
      <c r="J24" s="242"/>
      <c r="K24" s="242"/>
      <c r="L24" s="242"/>
      <c r="M24" s="108">
        <v>245</v>
      </c>
      <c r="N24" s="108">
        <v>50</v>
      </c>
      <c r="O24" s="108">
        <v>216</v>
      </c>
      <c r="P24" s="108">
        <v>283</v>
      </c>
      <c r="Q24" s="109"/>
      <c r="R24" s="466"/>
      <c r="S24" s="464"/>
      <c r="T24" s="475"/>
      <c r="U24" s="464"/>
      <c r="V24" s="466">
        <v>630</v>
      </c>
      <c r="W24" s="685">
        <v>740</v>
      </c>
    </row>
    <row r="25" spans="2:23" x14ac:dyDescent="0.2">
      <c r="B25" s="262" t="s">
        <v>427</v>
      </c>
      <c r="C25" s="266" t="s">
        <v>225</v>
      </c>
      <c r="D25" s="639">
        <v>384</v>
      </c>
      <c r="E25" s="254">
        <v>300</v>
      </c>
      <c r="F25" s="242">
        <v>2070</v>
      </c>
      <c r="G25" s="244"/>
      <c r="H25" s="244"/>
      <c r="I25" s="242"/>
      <c r="J25" s="242"/>
      <c r="K25" s="242"/>
      <c r="L25" s="242">
        <v>50</v>
      </c>
      <c r="M25" s="108"/>
      <c r="N25" s="108">
        <v>25</v>
      </c>
      <c r="O25" s="108">
        <v>11</v>
      </c>
      <c r="P25" s="108">
        <v>189</v>
      </c>
      <c r="Q25" s="109">
        <v>4567</v>
      </c>
      <c r="R25" s="466">
        <v>65</v>
      </c>
      <c r="S25" s="464"/>
      <c r="T25" s="475">
        <v>478</v>
      </c>
      <c r="U25" s="464"/>
      <c r="V25" s="466"/>
      <c r="W25" s="685">
        <v>8</v>
      </c>
    </row>
    <row r="26" spans="2:23" x14ac:dyDescent="0.2">
      <c r="B26" s="262" t="s">
        <v>226</v>
      </c>
      <c r="C26" s="266" t="s">
        <v>227</v>
      </c>
      <c r="D26" s="639">
        <v>969</v>
      </c>
      <c r="E26" s="254">
        <v>7</v>
      </c>
      <c r="F26" s="242">
        <v>1500</v>
      </c>
      <c r="G26" s="242">
        <v>5200</v>
      </c>
      <c r="H26" s="242">
        <v>3600</v>
      </c>
      <c r="I26" s="242"/>
      <c r="J26" s="242"/>
      <c r="K26" s="242"/>
      <c r="L26" s="242"/>
      <c r="M26" s="108">
        <v>10</v>
      </c>
      <c r="N26" s="108">
        <v>5</v>
      </c>
      <c r="O26" s="108">
        <v>115</v>
      </c>
      <c r="P26" s="108">
        <v>171</v>
      </c>
      <c r="Q26" s="109">
        <v>4969</v>
      </c>
      <c r="R26" s="466">
        <v>50</v>
      </c>
      <c r="S26" s="464">
        <v>840</v>
      </c>
      <c r="T26" s="475">
        <v>403</v>
      </c>
      <c r="U26" s="464"/>
      <c r="V26" s="466"/>
      <c r="W26" s="685"/>
    </row>
    <row r="27" spans="2:23" x14ac:dyDescent="0.2">
      <c r="B27" s="262" t="s">
        <v>418</v>
      </c>
      <c r="C27" s="266" t="s">
        <v>641</v>
      </c>
      <c r="D27" s="639"/>
      <c r="E27" s="254"/>
      <c r="F27" s="244">
        <v>6</v>
      </c>
      <c r="G27" s="244"/>
      <c r="H27" s="244"/>
      <c r="I27" s="242"/>
      <c r="J27" s="242"/>
      <c r="K27" s="242"/>
      <c r="L27" s="242">
        <v>3185</v>
      </c>
      <c r="M27" s="108"/>
      <c r="N27" s="108">
        <v>60</v>
      </c>
      <c r="O27" s="108">
        <v>530</v>
      </c>
      <c r="P27" s="108">
        <v>149</v>
      </c>
      <c r="Q27" s="109">
        <v>134</v>
      </c>
      <c r="R27" s="466">
        <v>113</v>
      </c>
      <c r="S27" s="464">
        <v>25</v>
      </c>
      <c r="T27" s="475"/>
      <c r="U27" s="464"/>
      <c r="V27" s="466"/>
      <c r="W27" s="685"/>
    </row>
    <row r="28" spans="2:23" x14ac:dyDescent="0.2">
      <c r="B28" s="262" t="s">
        <v>419</v>
      </c>
      <c r="C28" s="266" t="s">
        <v>420</v>
      </c>
      <c r="D28" s="639"/>
      <c r="E28" s="254">
        <v>800</v>
      </c>
      <c r="F28" s="244"/>
      <c r="G28" s="244"/>
      <c r="H28" s="242">
        <v>1500</v>
      </c>
      <c r="I28" s="242">
        <v>2900</v>
      </c>
      <c r="J28" s="242">
        <v>1200</v>
      </c>
      <c r="K28" s="242">
        <v>2400</v>
      </c>
      <c r="L28" s="242">
        <v>4840</v>
      </c>
      <c r="M28" s="109">
        <v>6705</v>
      </c>
      <c r="N28" s="109">
        <v>2800</v>
      </c>
      <c r="O28" s="109">
        <v>2300</v>
      </c>
      <c r="P28" s="109">
        <v>1560</v>
      </c>
      <c r="Q28" s="109">
        <v>1196</v>
      </c>
      <c r="R28" s="466">
        <v>80</v>
      </c>
      <c r="S28" s="464"/>
      <c r="T28" s="475">
        <v>624</v>
      </c>
      <c r="U28" s="464">
        <v>210</v>
      </c>
      <c r="V28" s="466">
        <v>600</v>
      </c>
      <c r="W28" s="685">
        <v>913</v>
      </c>
    </row>
    <row r="29" spans="2:23" x14ac:dyDescent="0.2">
      <c r="B29" s="262" t="s">
        <v>228</v>
      </c>
      <c r="C29" s="266" t="s">
        <v>229</v>
      </c>
      <c r="D29" s="639">
        <v>10</v>
      </c>
      <c r="E29" s="254">
        <v>7</v>
      </c>
      <c r="F29" s="244"/>
      <c r="G29" s="244"/>
      <c r="H29" s="244"/>
      <c r="I29" s="242"/>
      <c r="J29" s="242"/>
      <c r="K29" s="242"/>
      <c r="L29" s="242"/>
      <c r="M29" s="108"/>
      <c r="N29" s="108"/>
      <c r="O29" s="108"/>
      <c r="P29" s="108"/>
      <c r="Q29" s="109"/>
      <c r="R29" s="466"/>
      <c r="S29" s="466"/>
      <c r="T29" s="320"/>
      <c r="U29" s="466"/>
      <c r="V29" s="466"/>
      <c r="W29" s="685"/>
    </row>
    <row r="30" spans="2:23" x14ac:dyDescent="0.2">
      <c r="B30" s="262" t="s">
        <v>421</v>
      </c>
      <c r="C30" s="266" t="s">
        <v>422</v>
      </c>
      <c r="D30" s="640">
        <v>1001</v>
      </c>
      <c r="E30" s="254">
        <v>459</v>
      </c>
      <c r="F30" s="244">
        <v>972</v>
      </c>
      <c r="G30" s="242">
        <v>2148</v>
      </c>
      <c r="H30" s="242">
        <v>1520</v>
      </c>
      <c r="I30" s="242">
        <v>270</v>
      </c>
      <c r="J30" s="242">
        <v>901</v>
      </c>
      <c r="K30" s="242">
        <v>1184</v>
      </c>
      <c r="L30" s="242">
        <v>485</v>
      </c>
      <c r="M30" s="108">
        <v>440</v>
      </c>
      <c r="N30" s="108">
        <v>180</v>
      </c>
      <c r="O30" s="108">
        <v>390</v>
      </c>
      <c r="P30" s="108">
        <v>323</v>
      </c>
      <c r="Q30" s="109"/>
      <c r="R30" s="466"/>
      <c r="S30" s="466"/>
      <c r="T30" s="320"/>
      <c r="U30" s="466"/>
      <c r="V30" s="466"/>
      <c r="W30" s="685"/>
    </row>
    <row r="31" spans="2:23" x14ac:dyDescent="0.2">
      <c r="B31" s="262" t="s">
        <v>230</v>
      </c>
      <c r="C31" s="266" t="s">
        <v>231</v>
      </c>
      <c r="D31" s="639">
        <v>225</v>
      </c>
      <c r="E31" s="254">
        <v>809</v>
      </c>
      <c r="F31" s="244">
        <v>875</v>
      </c>
      <c r="G31" s="244">
        <v>705</v>
      </c>
      <c r="H31" s="244">
        <v>475</v>
      </c>
      <c r="I31" s="242">
        <v>410</v>
      </c>
      <c r="J31" s="242">
        <v>372</v>
      </c>
      <c r="K31" s="242">
        <v>170</v>
      </c>
      <c r="L31" s="242">
        <v>95</v>
      </c>
      <c r="M31" s="108">
        <v>150</v>
      </c>
      <c r="N31" s="108">
        <v>300</v>
      </c>
      <c r="O31" s="108">
        <v>265</v>
      </c>
      <c r="P31" s="108">
        <v>420</v>
      </c>
      <c r="Q31" s="109">
        <v>250</v>
      </c>
      <c r="R31" s="466"/>
      <c r="S31" s="466"/>
      <c r="T31" s="320"/>
      <c r="U31" s="466"/>
      <c r="V31" s="466"/>
      <c r="W31" s="685"/>
    </row>
    <row r="32" spans="2:23" x14ac:dyDescent="0.2">
      <c r="B32" s="262" t="s">
        <v>232</v>
      </c>
      <c r="C32" s="266" t="s">
        <v>233</v>
      </c>
      <c r="D32" s="639">
        <v>92</v>
      </c>
      <c r="E32" s="254">
        <v>55</v>
      </c>
      <c r="F32" s="244"/>
      <c r="G32" s="244"/>
      <c r="H32" s="244"/>
      <c r="I32" s="242"/>
      <c r="J32" s="242"/>
      <c r="K32" s="242"/>
      <c r="L32" s="242"/>
      <c r="M32" s="108"/>
      <c r="N32" s="108"/>
      <c r="O32" s="108"/>
      <c r="P32" s="108"/>
      <c r="Q32" s="109"/>
      <c r="R32" s="466"/>
      <c r="S32" s="466"/>
      <c r="T32" s="320"/>
      <c r="U32" s="466"/>
      <c r="V32" s="466"/>
      <c r="W32" s="685"/>
    </row>
    <row r="33" spans="2:23" x14ac:dyDescent="0.2">
      <c r="B33" s="262" t="s">
        <v>234</v>
      </c>
      <c r="C33" s="266" t="s">
        <v>235</v>
      </c>
      <c r="D33" s="640">
        <v>6000</v>
      </c>
      <c r="E33" s="254"/>
      <c r="F33" s="244"/>
      <c r="G33" s="244"/>
      <c r="H33" s="244"/>
      <c r="I33" s="242"/>
      <c r="J33" s="242"/>
      <c r="K33" s="242"/>
      <c r="L33" s="242"/>
      <c r="M33" s="108"/>
      <c r="N33" s="108"/>
      <c r="O33" s="108"/>
      <c r="P33" s="108"/>
      <c r="Q33" s="109">
        <v>3360</v>
      </c>
      <c r="R33" s="466"/>
      <c r="S33" s="466"/>
      <c r="T33" s="320"/>
      <c r="U33" s="466"/>
      <c r="V33" s="466"/>
      <c r="W33" s="685"/>
    </row>
    <row r="34" spans="2:23" x14ac:dyDescent="0.2">
      <c r="B34" s="262" t="s">
        <v>236</v>
      </c>
      <c r="C34" s="266" t="s">
        <v>423</v>
      </c>
      <c r="D34" s="639"/>
      <c r="E34" s="254"/>
      <c r="F34" s="244">
        <v>23</v>
      </c>
      <c r="G34" s="244"/>
      <c r="H34" s="244"/>
      <c r="I34" s="242"/>
      <c r="J34" s="242"/>
      <c r="K34" s="242"/>
      <c r="L34" s="242"/>
      <c r="M34" s="108"/>
      <c r="N34" s="108"/>
      <c r="O34" s="108"/>
      <c r="P34" s="108"/>
      <c r="Q34" s="109"/>
      <c r="R34" s="466"/>
      <c r="S34" s="466"/>
      <c r="T34" s="320"/>
      <c r="U34" s="466"/>
      <c r="V34" s="466"/>
      <c r="W34" s="685"/>
    </row>
    <row r="35" spans="2:23" x14ac:dyDescent="0.2">
      <c r="B35" s="262" t="s">
        <v>237</v>
      </c>
      <c r="C35" s="266" t="s">
        <v>238</v>
      </c>
      <c r="D35" s="640">
        <v>1400</v>
      </c>
      <c r="E35" s="254">
        <v>750</v>
      </c>
      <c r="F35" s="244">
        <v>800</v>
      </c>
      <c r="G35" s="244"/>
      <c r="H35" s="242">
        <v>1500</v>
      </c>
      <c r="I35" s="242">
        <v>1300</v>
      </c>
      <c r="J35" s="242">
        <v>1500</v>
      </c>
      <c r="K35" s="242">
        <v>1000</v>
      </c>
      <c r="L35" s="242">
        <v>3786</v>
      </c>
      <c r="M35" s="109">
        <v>4405</v>
      </c>
      <c r="N35" s="109">
        <v>2300</v>
      </c>
      <c r="O35" s="109">
        <v>2300</v>
      </c>
      <c r="P35" s="109">
        <v>1825</v>
      </c>
      <c r="Q35" s="109">
        <v>1150</v>
      </c>
      <c r="R35" s="466"/>
      <c r="S35" s="466"/>
      <c r="T35" s="320">
        <v>336</v>
      </c>
      <c r="U35" s="466">
        <v>920</v>
      </c>
      <c r="V35" s="466">
        <v>1896</v>
      </c>
      <c r="W35" s="685">
        <v>3115</v>
      </c>
    </row>
    <row r="36" spans="2:23" x14ac:dyDescent="0.2">
      <c r="B36" s="262" t="s">
        <v>424</v>
      </c>
      <c r="C36" s="266" t="s">
        <v>239</v>
      </c>
      <c r="D36" s="640">
        <v>3400</v>
      </c>
      <c r="E36" s="243">
        <v>1800</v>
      </c>
      <c r="F36" s="242">
        <v>1500</v>
      </c>
      <c r="G36" s="244">
        <v>1200</v>
      </c>
      <c r="H36" s="244"/>
      <c r="I36" s="242">
        <v>2500</v>
      </c>
      <c r="J36" s="242">
        <v>2600</v>
      </c>
      <c r="K36" s="242">
        <v>4000</v>
      </c>
      <c r="L36" s="242">
        <v>5120</v>
      </c>
      <c r="M36" s="109">
        <v>4984</v>
      </c>
      <c r="N36" s="109">
        <v>2400</v>
      </c>
      <c r="O36" s="109"/>
      <c r="P36" s="109">
        <v>2735</v>
      </c>
      <c r="Q36" s="109">
        <v>920</v>
      </c>
      <c r="R36" s="466">
        <v>450</v>
      </c>
      <c r="S36" s="466"/>
      <c r="T36" s="320"/>
      <c r="U36" s="466">
        <v>60</v>
      </c>
      <c r="V36" s="466">
        <v>90</v>
      </c>
      <c r="W36" s="685">
        <v>138</v>
      </c>
    </row>
    <row r="37" spans="2:23" x14ac:dyDescent="0.2">
      <c r="B37" s="262" t="s">
        <v>240</v>
      </c>
      <c r="C37" s="266" t="s">
        <v>241</v>
      </c>
      <c r="D37" s="640">
        <v>1000</v>
      </c>
      <c r="E37" s="243">
        <v>7800</v>
      </c>
      <c r="F37" s="244"/>
      <c r="G37" s="244"/>
      <c r="H37" s="244"/>
      <c r="I37" s="242"/>
      <c r="J37" s="242"/>
      <c r="K37" s="242">
        <v>300</v>
      </c>
      <c r="L37" s="242">
        <v>850</v>
      </c>
      <c r="M37" s="109">
        <v>1664</v>
      </c>
      <c r="N37" s="109">
        <v>1125</v>
      </c>
      <c r="O37" s="109">
        <v>2296</v>
      </c>
      <c r="P37" s="109">
        <v>1830</v>
      </c>
      <c r="Q37" s="109">
        <v>4200</v>
      </c>
      <c r="R37" s="466">
        <v>2990</v>
      </c>
      <c r="S37" s="466">
        <v>24000</v>
      </c>
      <c r="T37" s="320">
        <v>3500</v>
      </c>
      <c r="U37" s="466">
        <v>12000</v>
      </c>
      <c r="V37" s="466">
        <v>7775</v>
      </c>
      <c r="W37" s="685">
        <v>5472</v>
      </c>
    </row>
    <row r="38" spans="2:23" x14ac:dyDescent="0.2">
      <c r="B38" s="262" t="s">
        <v>242</v>
      </c>
      <c r="C38" s="266" t="s">
        <v>243</v>
      </c>
      <c r="D38" s="639"/>
      <c r="E38" s="254"/>
      <c r="F38" s="244">
        <v>10</v>
      </c>
      <c r="G38" s="244"/>
      <c r="H38" s="244"/>
      <c r="I38" s="242"/>
      <c r="J38" s="242"/>
      <c r="K38" s="242"/>
      <c r="L38" s="242"/>
      <c r="M38" s="108"/>
      <c r="N38" s="108"/>
      <c r="O38" s="108">
        <v>672</v>
      </c>
      <c r="P38" s="108">
        <v>382</v>
      </c>
      <c r="Q38" s="109">
        <v>471</v>
      </c>
      <c r="R38" s="466"/>
      <c r="S38" s="466"/>
      <c r="T38" s="320">
        <v>40</v>
      </c>
      <c r="U38" s="466"/>
      <c r="V38" s="466"/>
      <c r="W38" s="685"/>
    </row>
    <row r="39" spans="2:23" ht="15" customHeight="1" x14ac:dyDescent="0.2">
      <c r="B39" s="262" t="s">
        <v>245</v>
      </c>
      <c r="C39" s="266" t="s">
        <v>246</v>
      </c>
      <c r="D39" s="640">
        <v>15332</v>
      </c>
      <c r="E39" s="243">
        <v>1523</v>
      </c>
      <c r="F39" s="242">
        <v>1523</v>
      </c>
      <c r="G39" s="244">
        <v>963</v>
      </c>
      <c r="H39" s="244">
        <v>993</v>
      </c>
      <c r="I39" s="242">
        <v>1000</v>
      </c>
      <c r="J39" s="242">
        <v>1278</v>
      </c>
      <c r="K39" s="242">
        <v>977</v>
      </c>
      <c r="L39" s="242">
        <v>850</v>
      </c>
      <c r="M39" s="108">
        <v>775</v>
      </c>
      <c r="N39" s="109">
        <v>11070</v>
      </c>
      <c r="O39" s="109">
        <v>3490</v>
      </c>
      <c r="P39" s="109">
        <v>3420</v>
      </c>
      <c r="Q39" s="109">
        <v>1550</v>
      </c>
      <c r="R39" s="466">
        <v>2110</v>
      </c>
      <c r="S39" s="466">
        <v>1895</v>
      </c>
      <c r="T39" s="320">
        <v>1980</v>
      </c>
      <c r="U39" s="466">
        <v>1120</v>
      </c>
      <c r="V39" s="466">
        <v>11092</v>
      </c>
      <c r="W39" s="685">
        <v>2280</v>
      </c>
    </row>
    <row r="40" spans="2:23" x14ac:dyDescent="0.2">
      <c r="B40" s="262" t="s">
        <v>247</v>
      </c>
      <c r="C40" s="266" t="s">
        <v>248</v>
      </c>
      <c r="D40" s="640">
        <v>192000</v>
      </c>
      <c r="E40" s="243">
        <v>113900</v>
      </c>
      <c r="F40" s="242">
        <v>94500</v>
      </c>
      <c r="G40" s="242">
        <v>158600</v>
      </c>
      <c r="H40" s="242">
        <v>57000</v>
      </c>
      <c r="I40" s="242">
        <v>42000</v>
      </c>
      <c r="J40" s="242">
        <v>16300</v>
      </c>
      <c r="K40" s="242">
        <v>22000</v>
      </c>
      <c r="L40" s="242">
        <v>38760</v>
      </c>
      <c r="M40" s="109">
        <v>30450</v>
      </c>
      <c r="N40" s="109">
        <v>45000</v>
      </c>
      <c r="O40" s="109">
        <v>41070</v>
      </c>
      <c r="P40" s="109">
        <v>100060</v>
      </c>
      <c r="Q40" s="109">
        <v>78572</v>
      </c>
      <c r="R40" s="466">
        <v>54540</v>
      </c>
      <c r="S40" s="466">
        <v>57600</v>
      </c>
      <c r="T40" s="320">
        <v>36058</v>
      </c>
      <c r="U40" s="466">
        <v>41202</v>
      </c>
      <c r="V40" s="466">
        <v>28430</v>
      </c>
      <c r="W40" s="685">
        <v>31320</v>
      </c>
    </row>
    <row r="41" spans="2:23" x14ac:dyDescent="0.2">
      <c r="B41" s="262" t="s">
        <v>249</v>
      </c>
      <c r="C41" s="266" t="s">
        <v>319</v>
      </c>
      <c r="D41" s="639"/>
      <c r="E41" s="254"/>
      <c r="F41" s="242">
        <v>1100</v>
      </c>
      <c r="G41" s="242">
        <v>3450</v>
      </c>
      <c r="H41" s="242">
        <v>5000</v>
      </c>
      <c r="I41" s="242">
        <v>2300</v>
      </c>
      <c r="J41" s="242">
        <v>1200</v>
      </c>
      <c r="K41" s="242">
        <v>200</v>
      </c>
      <c r="L41" s="242"/>
      <c r="M41" s="109">
        <v>1890</v>
      </c>
      <c r="N41" s="109">
        <v>440</v>
      </c>
      <c r="O41" s="109">
        <v>210</v>
      </c>
      <c r="P41" s="109">
        <v>30</v>
      </c>
      <c r="Q41" s="109">
        <v>1890</v>
      </c>
      <c r="R41" s="466"/>
      <c r="S41" s="466"/>
      <c r="T41" s="320"/>
      <c r="U41" s="466">
        <v>3060</v>
      </c>
      <c r="V41" s="466"/>
      <c r="W41" s="685"/>
    </row>
    <row r="42" spans="2:23" x14ac:dyDescent="0.2">
      <c r="B42" s="262" t="s">
        <v>250</v>
      </c>
      <c r="C42" s="266" t="s">
        <v>251</v>
      </c>
      <c r="D42" s="640">
        <v>7758</v>
      </c>
      <c r="E42" s="243">
        <v>5300</v>
      </c>
      <c r="F42" s="242">
        <v>3000</v>
      </c>
      <c r="G42" s="242">
        <v>6200</v>
      </c>
      <c r="H42" s="242">
        <v>1300</v>
      </c>
      <c r="I42" s="242">
        <v>8200</v>
      </c>
      <c r="J42" s="242">
        <v>7500</v>
      </c>
      <c r="K42" s="242">
        <v>4800</v>
      </c>
      <c r="L42" s="242">
        <v>5880</v>
      </c>
      <c r="M42" s="109">
        <v>3150</v>
      </c>
      <c r="N42" s="109">
        <v>4400</v>
      </c>
      <c r="O42" s="109">
        <v>2300</v>
      </c>
      <c r="P42" s="109">
        <v>870</v>
      </c>
      <c r="Q42" s="109">
        <v>436</v>
      </c>
      <c r="R42" s="466">
        <v>560</v>
      </c>
      <c r="S42" s="466">
        <v>1380</v>
      </c>
      <c r="T42" s="320">
        <v>1250</v>
      </c>
      <c r="U42" s="466"/>
      <c r="V42" s="466">
        <v>330</v>
      </c>
      <c r="W42" s="685">
        <v>1686</v>
      </c>
    </row>
    <row r="43" spans="2:23" x14ac:dyDescent="0.2">
      <c r="B43" s="262" t="s">
        <v>577</v>
      </c>
      <c r="C43" s="630" t="s">
        <v>581</v>
      </c>
      <c r="D43" s="640"/>
      <c r="E43" s="243"/>
      <c r="F43" s="242"/>
      <c r="G43" s="242"/>
      <c r="H43" s="242"/>
      <c r="I43" s="242"/>
      <c r="J43" s="242"/>
      <c r="K43" s="242"/>
      <c r="L43" s="242"/>
      <c r="M43" s="109"/>
      <c r="N43" s="109"/>
      <c r="O43" s="109"/>
      <c r="P43" s="109"/>
      <c r="Q43" s="109"/>
      <c r="R43" s="466"/>
      <c r="S43" s="466">
        <v>810</v>
      </c>
      <c r="T43" s="320">
        <v>600</v>
      </c>
      <c r="U43" s="466"/>
      <c r="V43" s="466"/>
      <c r="W43" s="685"/>
    </row>
    <row r="44" spans="2:23" x14ac:dyDescent="0.2">
      <c r="B44" s="262" t="s">
        <v>322</v>
      </c>
      <c r="C44" s="266" t="s">
        <v>320</v>
      </c>
      <c r="D44" s="640"/>
      <c r="E44" s="243"/>
      <c r="F44" s="242"/>
      <c r="G44" s="242"/>
      <c r="H44" s="242"/>
      <c r="I44" s="242">
        <v>300</v>
      </c>
      <c r="J44" s="242"/>
      <c r="K44" s="242"/>
      <c r="L44" s="242"/>
      <c r="M44" s="108">
        <v>10</v>
      </c>
      <c r="N44" s="108"/>
      <c r="O44" s="108"/>
      <c r="P44" s="108"/>
      <c r="Q44" s="109"/>
      <c r="R44" s="466"/>
      <c r="S44" s="466"/>
      <c r="T44" s="320"/>
      <c r="U44" s="466"/>
      <c r="V44" s="466"/>
      <c r="W44" s="685"/>
    </row>
    <row r="45" spans="2:23" x14ac:dyDescent="0.2">
      <c r="B45" s="262" t="s">
        <v>252</v>
      </c>
      <c r="C45" s="266" t="s">
        <v>253</v>
      </c>
      <c r="D45" s="639">
        <v>630</v>
      </c>
      <c r="E45" s="254">
        <v>160</v>
      </c>
      <c r="F45" s="244"/>
      <c r="G45" s="244"/>
      <c r="H45" s="244"/>
      <c r="I45" s="242"/>
      <c r="J45" s="242"/>
      <c r="K45" s="242"/>
      <c r="L45" s="242"/>
      <c r="M45" s="108"/>
      <c r="N45" s="108"/>
      <c r="O45" s="108"/>
      <c r="P45" s="108"/>
      <c r="Q45" s="109"/>
      <c r="R45" s="466"/>
      <c r="S45" s="466"/>
      <c r="T45" s="320"/>
      <c r="U45" s="466"/>
      <c r="V45" s="466"/>
      <c r="W45" s="685"/>
    </row>
    <row r="46" spans="2:23" x14ac:dyDescent="0.2">
      <c r="B46" s="262" t="s">
        <v>425</v>
      </c>
      <c r="C46" s="266" t="s">
        <v>471</v>
      </c>
      <c r="D46" s="639">
        <v>285</v>
      </c>
      <c r="E46" s="254">
        <v>249</v>
      </c>
      <c r="F46" s="244">
        <v>303</v>
      </c>
      <c r="G46" s="244">
        <v>312</v>
      </c>
      <c r="H46" s="244">
        <v>290</v>
      </c>
      <c r="I46" s="242">
        <v>220</v>
      </c>
      <c r="J46" s="242">
        <v>270</v>
      </c>
      <c r="K46" s="242">
        <v>342</v>
      </c>
      <c r="L46" s="242">
        <v>350</v>
      </c>
      <c r="M46" s="108">
        <v>330</v>
      </c>
      <c r="N46" s="108">
        <v>350</v>
      </c>
      <c r="O46" s="108">
        <v>160</v>
      </c>
      <c r="P46" s="108">
        <v>180</v>
      </c>
      <c r="Q46" s="109">
        <v>130</v>
      </c>
      <c r="R46" s="466">
        <v>115</v>
      </c>
      <c r="S46" s="466"/>
      <c r="T46" s="320"/>
      <c r="U46" s="466"/>
      <c r="V46" s="466"/>
      <c r="W46" s="685"/>
    </row>
    <row r="47" spans="2:23" x14ac:dyDescent="0.2">
      <c r="B47" s="262" t="s">
        <v>254</v>
      </c>
      <c r="C47" s="266" t="s">
        <v>255</v>
      </c>
      <c r="D47" s="639">
        <v>65</v>
      </c>
      <c r="E47" s="254">
        <v>44</v>
      </c>
      <c r="F47" s="244">
        <v>130</v>
      </c>
      <c r="G47" s="244"/>
      <c r="H47" s="244">
        <v>100</v>
      </c>
      <c r="I47" s="242">
        <v>65</v>
      </c>
      <c r="J47" s="242">
        <v>35</v>
      </c>
      <c r="K47" s="242">
        <v>50</v>
      </c>
      <c r="L47" s="242">
        <v>50</v>
      </c>
      <c r="M47" s="108">
        <v>760</v>
      </c>
      <c r="N47" s="108">
        <v>55</v>
      </c>
      <c r="O47" s="108">
        <v>80</v>
      </c>
      <c r="P47" s="108">
        <v>40</v>
      </c>
      <c r="Q47" s="109"/>
      <c r="R47" s="466"/>
      <c r="S47" s="466"/>
      <c r="T47" s="320"/>
      <c r="U47" s="466"/>
      <c r="V47" s="466">
        <v>350</v>
      </c>
      <c r="W47" s="685">
        <v>246</v>
      </c>
    </row>
    <row r="48" spans="2:23" x14ac:dyDescent="0.2">
      <c r="B48" s="262" t="s">
        <v>256</v>
      </c>
      <c r="C48" s="266" t="s">
        <v>257</v>
      </c>
      <c r="D48" s="639">
        <v>4</v>
      </c>
      <c r="E48" s="254"/>
      <c r="F48" s="244"/>
      <c r="G48" s="244"/>
      <c r="H48" s="244"/>
      <c r="I48" s="242"/>
      <c r="J48" s="242"/>
      <c r="K48" s="242"/>
      <c r="L48" s="242"/>
      <c r="M48" s="108"/>
      <c r="N48" s="108"/>
      <c r="O48" s="108"/>
      <c r="P48" s="108"/>
      <c r="Q48" s="109">
        <v>30</v>
      </c>
      <c r="R48" s="466">
        <v>262</v>
      </c>
      <c r="S48" s="466"/>
      <c r="T48" s="320"/>
      <c r="U48" s="466"/>
      <c r="V48" s="466"/>
      <c r="W48" s="685"/>
    </row>
    <row r="49" spans="2:23" x14ac:dyDescent="0.2">
      <c r="B49" s="262" t="s">
        <v>258</v>
      </c>
      <c r="C49" s="266" t="s">
        <v>259</v>
      </c>
      <c r="D49" s="639"/>
      <c r="E49" s="254">
        <v>4</v>
      </c>
      <c r="F49" s="244">
        <v>3</v>
      </c>
      <c r="G49" s="244"/>
      <c r="H49" s="244">
        <v>4</v>
      </c>
      <c r="I49" s="242"/>
      <c r="J49" s="242"/>
      <c r="K49" s="242"/>
      <c r="L49" s="242"/>
      <c r="M49" s="108">
        <v>136</v>
      </c>
      <c r="N49" s="108">
        <v>800</v>
      </c>
      <c r="O49" s="108">
        <v>760</v>
      </c>
      <c r="P49" s="108">
        <v>45</v>
      </c>
      <c r="Q49" s="109">
        <v>200</v>
      </c>
      <c r="R49" s="466"/>
      <c r="S49" s="466"/>
      <c r="T49" s="320"/>
      <c r="U49" s="466"/>
      <c r="V49" s="466">
        <v>6</v>
      </c>
      <c r="W49" s="685">
        <v>2</v>
      </c>
    </row>
    <row r="50" spans="2:23" x14ac:dyDescent="0.2">
      <c r="B50" s="262"/>
      <c r="C50" s="266" t="s">
        <v>319</v>
      </c>
      <c r="D50" s="639"/>
      <c r="E50" s="254"/>
      <c r="F50" s="244"/>
      <c r="G50" s="244"/>
      <c r="H50" s="244"/>
      <c r="I50" s="242"/>
      <c r="J50" s="242"/>
      <c r="K50" s="242"/>
      <c r="L50" s="242"/>
      <c r="M50" s="108"/>
      <c r="N50" s="108"/>
      <c r="O50" s="108"/>
      <c r="P50" s="108"/>
      <c r="Q50" s="109"/>
      <c r="R50" s="466"/>
      <c r="S50" s="466"/>
      <c r="T50" s="320">
        <v>3800</v>
      </c>
      <c r="U50" s="466"/>
      <c r="V50" s="466"/>
      <c r="W50" s="685"/>
    </row>
    <row r="51" spans="2:23" x14ac:dyDescent="0.2">
      <c r="B51" s="262" t="s">
        <v>593</v>
      </c>
      <c r="C51" s="266" t="s">
        <v>594</v>
      </c>
      <c r="D51" s="639"/>
      <c r="E51" s="254"/>
      <c r="F51" s="244"/>
      <c r="G51" s="244"/>
      <c r="H51" s="244"/>
      <c r="I51" s="242"/>
      <c r="J51" s="242"/>
      <c r="K51" s="242"/>
      <c r="L51" s="242"/>
      <c r="M51" s="108"/>
      <c r="N51" s="108"/>
      <c r="O51" s="108"/>
      <c r="P51" s="108"/>
      <c r="Q51" s="109"/>
      <c r="R51" s="466"/>
      <c r="S51" s="466"/>
      <c r="T51" s="320">
        <v>1800</v>
      </c>
      <c r="U51" s="466">
        <v>630</v>
      </c>
      <c r="V51" s="466">
        <v>80</v>
      </c>
      <c r="W51" s="685"/>
    </row>
    <row r="52" spans="2:23" x14ac:dyDescent="0.2">
      <c r="B52" s="262" t="s">
        <v>260</v>
      </c>
      <c r="C52" s="266" t="s">
        <v>261</v>
      </c>
      <c r="D52" s="640">
        <v>1084</v>
      </c>
      <c r="E52" s="243">
        <v>1300</v>
      </c>
      <c r="F52" s="242">
        <v>2600</v>
      </c>
      <c r="G52" s="242">
        <v>2970</v>
      </c>
      <c r="H52" s="242">
        <v>5200</v>
      </c>
      <c r="I52" s="242">
        <v>6500</v>
      </c>
      <c r="J52" s="242">
        <v>2250</v>
      </c>
      <c r="K52" s="242">
        <v>5500</v>
      </c>
      <c r="L52" s="242">
        <v>3800</v>
      </c>
      <c r="M52" s="109">
        <v>1700</v>
      </c>
      <c r="N52" s="109">
        <v>700</v>
      </c>
      <c r="O52" s="109">
        <v>450</v>
      </c>
      <c r="P52" s="109">
        <v>450</v>
      </c>
      <c r="Q52" s="109"/>
      <c r="R52" s="466"/>
      <c r="S52" s="466"/>
      <c r="T52" s="320"/>
      <c r="U52" s="466"/>
      <c r="V52" s="466">
        <v>532</v>
      </c>
      <c r="W52" s="685"/>
    </row>
    <row r="53" spans="2:23" x14ac:dyDescent="0.2">
      <c r="B53" s="262" t="s">
        <v>262</v>
      </c>
      <c r="C53" s="266" t="s">
        <v>263</v>
      </c>
      <c r="D53" s="639">
        <v>350</v>
      </c>
      <c r="E53" s="254"/>
      <c r="F53" s="244"/>
      <c r="G53" s="244">
        <v>20</v>
      </c>
      <c r="H53" s="244"/>
      <c r="I53" s="242"/>
      <c r="J53" s="242">
        <v>120</v>
      </c>
      <c r="K53" s="242"/>
      <c r="L53" s="242">
        <v>105</v>
      </c>
      <c r="M53" s="108"/>
      <c r="N53" s="108"/>
      <c r="O53" s="108">
        <v>95</v>
      </c>
      <c r="P53" s="108"/>
      <c r="Q53" s="109">
        <v>490</v>
      </c>
      <c r="R53" s="466"/>
      <c r="S53" s="466">
        <v>240</v>
      </c>
      <c r="T53" s="320"/>
      <c r="U53" s="466"/>
      <c r="V53" s="466"/>
      <c r="W53" s="685"/>
    </row>
    <row r="54" spans="2:23" x14ac:dyDescent="0.2">
      <c r="B54" s="262" t="s">
        <v>264</v>
      </c>
      <c r="C54" s="266" t="s">
        <v>265</v>
      </c>
      <c r="D54" s="640">
        <v>1725</v>
      </c>
      <c r="E54" s="254">
        <v>100</v>
      </c>
      <c r="F54" s="244"/>
      <c r="G54" s="244"/>
      <c r="H54" s="244"/>
      <c r="I54" s="242">
        <v>100</v>
      </c>
      <c r="J54" s="242">
        <v>90</v>
      </c>
      <c r="K54" s="242"/>
      <c r="L54" s="242"/>
      <c r="M54" s="108"/>
      <c r="N54" s="108"/>
      <c r="O54" s="108"/>
      <c r="P54" s="108">
        <v>103</v>
      </c>
      <c r="Q54" s="109"/>
      <c r="R54" s="466"/>
      <c r="S54" s="466"/>
      <c r="T54" s="320"/>
      <c r="U54" s="466"/>
      <c r="V54" s="466"/>
      <c r="W54" s="685"/>
    </row>
    <row r="55" spans="2:23" x14ac:dyDescent="0.2">
      <c r="B55" s="262" t="s">
        <v>266</v>
      </c>
      <c r="C55" s="266" t="s">
        <v>267</v>
      </c>
      <c r="D55" s="639">
        <v>16</v>
      </c>
      <c r="E55" s="254"/>
      <c r="F55" s="244"/>
      <c r="G55" s="244"/>
      <c r="H55" s="244"/>
      <c r="I55" s="242"/>
      <c r="J55" s="242"/>
      <c r="K55" s="242"/>
      <c r="L55" s="242"/>
      <c r="M55" s="108"/>
      <c r="N55" s="108"/>
      <c r="O55" s="108"/>
      <c r="P55" s="108"/>
      <c r="Q55" s="109"/>
      <c r="R55" s="466"/>
      <c r="S55" s="466"/>
      <c r="T55" s="320"/>
      <c r="U55" s="466"/>
      <c r="V55" s="466"/>
      <c r="W55" s="685"/>
    </row>
    <row r="56" spans="2:23" x14ac:dyDescent="0.2">
      <c r="B56" s="262" t="s">
        <v>268</v>
      </c>
      <c r="C56" s="266" t="s">
        <v>269</v>
      </c>
      <c r="D56" s="640">
        <v>334300</v>
      </c>
      <c r="E56" s="243">
        <v>104000</v>
      </c>
      <c r="F56" s="242">
        <v>154000</v>
      </c>
      <c r="G56" s="242">
        <v>320000</v>
      </c>
      <c r="H56" s="242">
        <v>85000</v>
      </c>
      <c r="I56" s="242">
        <v>196800</v>
      </c>
      <c r="J56" s="242">
        <v>117200</v>
      </c>
      <c r="K56" s="242">
        <v>55000</v>
      </c>
      <c r="L56" s="242">
        <v>53802</v>
      </c>
      <c r="M56" s="109">
        <v>228542</v>
      </c>
      <c r="N56" s="109">
        <v>148000</v>
      </c>
      <c r="O56" s="109">
        <v>37996</v>
      </c>
      <c r="P56" s="109">
        <v>59865</v>
      </c>
      <c r="Q56" s="109">
        <v>148372</v>
      </c>
      <c r="R56" s="466">
        <v>179200</v>
      </c>
      <c r="S56" s="466">
        <v>71500</v>
      </c>
      <c r="T56" s="320">
        <v>70000</v>
      </c>
      <c r="U56" s="466">
        <v>34200</v>
      </c>
      <c r="V56" s="466">
        <v>2468</v>
      </c>
      <c r="W56" s="685">
        <v>41584</v>
      </c>
    </row>
    <row r="57" spans="2:23" x14ac:dyDescent="0.2">
      <c r="B57" s="262" t="s">
        <v>270</v>
      </c>
      <c r="C57" s="266" t="s">
        <v>271</v>
      </c>
      <c r="D57" s="640">
        <v>186600</v>
      </c>
      <c r="E57" s="243">
        <v>187950</v>
      </c>
      <c r="F57" s="242">
        <v>241000</v>
      </c>
      <c r="G57" s="242">
        <v>47000</v>
      </c>
      <c r="H57" s="242">
        <v>15000</v>
      </c>
      <c r="I57" s="242">
        <v>25800</v>
      </c>
      <c r="J57" s="242">
        <v>24500</v>
      </c>
      <c r="K57" s="242">
        <v>18300</v>
      </c>
      <c r="L57" s="242">
        <v>7360</v>
      </c>
      <c r="M57" s="109">
        <v>6600</v>
      </c>
      <c r="N57" s="109">
        <v>14800</v>
      </c>
      <c r="O57" s="109">
        <v>5530</v>
      </c>
      <c r="P57" s="109">
        <v>88478</v>
      </c>
      <c r="Q57" s="109">
        <v>4962</v>
      </c>
      <c r="R57" s="466">
        <v>18900</v>
      </c>
      <c r="S57" s="466">
        <v>11408</v>
      </c>
      <c r="T57" s="320">
        <v>25500</v>
      </c>
      <c r="U57" s="466">
        <v>33000</v>
      </c>
      <c r="V57" s="466">
        <v>20280</v>
      </c>
      <c r="W57" s="685">
        <v>4302</v>
      </c>
    </row>
    <row r="58" spans="2:23" x14ac:dyDescent="0.2">
      <c r="B58" s="262" t="s">
        <v>272</v>
      </c>
      <c r="C58" s="266" t="s">
        <v>273</v>
      </c>
      <c r="D58" s="640">
        <v>288000</v>
      </c>
      <c r="E58" s="243">
        <v>50000</v>
      </c>
      <c r="F58" s="242">
        <v>92000</v>
      </c>
      <c r="G58" s="242">
        <v>44600</v>
      </c>
      <c r="H58" s="242">
        <v>68000</v>
      </c>
      <c r="I58" s="242">
        <v>45000</v>
      </c>
      <c r="J58" s="242">
        <v>36500</v>
      </c>
      <c r="K58" s="242">
        <v>36500</v>
      </c>
      <c r="L58" s="242">
        <v>41160</v>
      </c>
      <c r="M58" s="109">
        <v>53200</v>
      </c>
      <c r="N58" s="109">
        <v>36000</v>
      </c>
      <c r="O58" s="109">
        <v>15046</v>
      </c>
      <c r="P58" s="109">
        <v>13542</v>
      </c>
      <c r="Q58" s="109">
        <v>18144</v>
      </c>
      <c r="R58" s="466">
        <v>36900</v>
      </c>
      <c r="S58" s="466">
        <v>19360</v>
      </c>
      <c r="T58" s="320">
        <v>75125</v>
      </c>
      <c r="U58" s="466">
        <v>19580</v>
      </c>
      <c r="V58" s="466">
        <v>19554</v>
      </c>
      <c r="W58" s="685">
        <v>31785</v>
      </c>
    </row>
    <row r="59" spans="2:23" x14ac:dyDescent="0.2">
      <c r="B59" s="262" t="s">
        <v>274</v>
      </c>
      <c r="C59" s="266" t="s">
        <v>275</v>
      </c>
      <c r="D59" s="639"/>
      <c r="E59" s="243">
        <v>26600</v>
      </c>
      <c r="F59" s="242">
        <v>36200</v>
      </c>
      <c r="G59" s="242">
        <v>53200</v>
      </c>
      <c r="H59" s="242">
        <v>14000</v>
      </c>
      <c r="I59" s="242">
        <v>34000</v>
      </c>
      <c r="J59" s="242">
        <v>27700</v>
      </c>
      <c r="K59" s="242">
        <v>23600</v>
      </c>
      <c r="L59" s="242">
        <v>7912</v>
      </c>
      <c r="M59" s="109">
        <v>124506</v>
      </c>
      <c r="N59" s="109">
        <v>7200</v>
      </c>
      <c r="O59" s="109">
        <v>14000</v>
      </c>
      <c r="P59" s="109">
        <v>173348</v>
      </c>
      <c r="Q59" s="109">
        <v>17730</v>
      </c>
      <c r="R59" s="466">
        <v>43650</v>
      </c>
      <c r="S59" s="466">
        <v>31924</v>
      </c>
      <c r="T59" s="320">
        <v>28000</v>
      </c>
      <c r="U59" s="466">
        <v>20400</v>
      </c>
      <c r="V59" s="466">
        <v>15680</v>
      </c>
      <c r="W59" s="685">
        <v>2240</v>
      </c>
    </row>
    <row r="60" spans="2:23" x14ac:dyDescent="0.2">
      <c r="B60" s="262" t="s">
        <v>276</v>
      </c>
      <c r="C60" s="266" t="s">
        <v>277</v>
      </c>
      <c r="D60" s="640">
        <v>1050</v>
      </c>
      <c r="E60" s="254"/>
      <c r="F60" s="244"/>
      <c r="G60" s="244"/>
      <c r="H60" s="244"/>
      <c r="I60" s="242"/>
      <c r="J60" s="242"/>
      <c r="K60" s="242"/>
      <c r="L60" s="242"/>
      <c r="M60" s="108"/>
      <c r="N60" s="108"/>
      <c r="O60" s="108">
        <v>200</v>
      </c>
      <c r="P60" s="108"/>
      <c r="Q60" s="109"/>
      <c r="R60" s="466"/>
      <c r="S60" s="466"/>
      <c r="T60" s="320"/>
      <c r="U60" s="466"/>
      <c r="V60" s="466"/>
      <c r="W60" s="685"/>
    </row>
    <row r="61" spans="2:23" x14ac:dyDescent="0.2">
      <c r="B61" s="262" t="s">
        <v>278</v>
      </c>
      <c r="C61" s="266" t="s">
        <v>279</v>
      </c>
      <c r="D61" s="639">
        <v>21</v>
      </c>
      <c r="E61" s="254"/>
      <c r="F61" s="244"/>
      <c r="G61" s="244"/>
      <c r="H61" s="244"/>
      <c r="I61" s="242"/>
      <c r="J61" s="242"/>
      <c r="K61" s="242"/>
      <c r="L61" s="242"/>
      <c r="M61" s="108"/>
      <c r="N61" s="108"/>
      <c r="O61" s="108"/>
      <c r="P61" s="108"/>
      <c r="Q61" s="109"/>
      <c r="R61" s="466"/>
      <c r="S61" s="466"/>
      <c r="T61" s="320"/>
      <c r="U61" s="466"/>
      <c r="V61" s="466"/>
      <c r="W61" s="685"/>
    </row>
    <row r="62" spans="2:23" x14ac:dyDescent="0.2">
      <c r="B62" s="262" t="s">
        <v>280</v>
      </c>
      <c r="C62" s="266" t="s">
        <v>281</v>
      </c>
      <c r="D62" s="640">
        <v>3745</v>
      </c>
      <c r="E62" s="243">
        <v>4138</v>
      </c>
      <c r="F62" s="242">
        <v>3118</v>
      </c>
      <c r="G62" s="242">
        <v>2398</v>
      </c>
      <c r="H62" s="242">
        <v>1540</v>
      </c>
      <c r="I62" s="242">
        <v>2520</v>
      </c>
      <c r="J62" s="242">
        <v>2872</v>
      </c>
      <c r="K62" s="242">
        <v>2170</v>
      </c>
      <c r="L62" s="242">
        <v>1775</v>
      </c>
      <c r="M62" s="109">
        <v>1270</v>
      </c>
      <c r="N62" s="109">
        <v>1100</v>
      </c>
      <c r="O62" s="109">
        <v>2700</v>
      </c>
      <c r="P62" s="109">
        <v>508</v>
      </c>
      <c r="Q62" s="109">
        <v>2700</v>
      </c>
      <c r="R62" s="466">
        <v>2600</v>
      </c>
      <c r="S62" s="466"/>
      <c r="T62" s="320"/>
      <c r="U62" s="466"/>
      <c r="V62" s="466"/>
      <c r="W62" s="685"/>
    </row>
    <row r="63" spans="2:23" x14ac:dyDescent="0.2">
      <c r="B63" s="262" t="s">
        <v>282</v>
      </c>
      <c r="C63" s="266" t="s">
        <v>283</v>
      </c>
      <c r="D63" s="639"/>
      <c r="E63" s="254"/>
      <c r="F63" s="244"/>
      <c r="G63" s="244"/>
      <c r="H63" s="244">
        <v>102</v>
      </c>
      <c r="I63" s="242">
        <v>180</v>
      </c>
      <c r="J63" s="242"/>
      <c r="K63" s="242"/>
      <c r="L63" s="242"/>
      <c r="M63" s="108"/>
      <c r="N63" s="108"/>
      <c r="O63" s="108"/>
      <c r="P63" s="108"/>
      <c r="Q63" s="109">
        <v>533</v>
      </c>
      <c r="R63" s="466"/>
      <c r="S63" s="466">
        <v>60</v>
      </c>
      <c r="T63" s="320"/>
      <c r="U63" s="466"/>
      <c r="V63" s="466"/>
      <c r="W63" s="685"/>
    </row>
    <row r="64" spans="2:23" x14ac:dyDescent="0.2">
      <c r="B64" s="262" t="s">
        <v>284</v>
      </c>
      <c r="C64" s="266" t="s">
        <v>285</v>
      </c>
      <c r="D64" s="640">
        <v>10800</v>
      </c>
      <c r="E64" s="243">
        <v>33500</v>
      </c>
      <c r="F64" s="244"/>
      <c r="G64" s="242">
        <v>26360</v>
      </c>
      <c r="H64" s="242">
        <v>11000</v>
      </c>
      <c r="I64" s="242">
        <v>23000</v>
      </c>
      <c r="J64" s="242">
        <v>24000</v>
      </c>
      <c r="K64" s="242">
        <v>16000</v>
      </c>
      <c r="L64" s="242">
        <v>19520</v>
      </c>
      <c r="M64" s="109">
        <v>6800</v>
      </c>
      <c r="N64" s="109">
        <v>7908</v>
      </c>
      <c r="O64" s="109">
        <v>13000</v>
      </c>
      <c r="P64" s="109">
        <v>64260</v>
      </c>
      <c r="Q64" s="109">
        <v>35116</v>
      </c>
      <c r="R64" s="466">
        <v>1871</v>
      </c>
      <c r="S64" s="466">
        <v>5428</v>
      </c>
      <c r="T64" s="320">
        <v>27048</v>
      </c>
      <c r="U64" s="466">
        <v>45102</v>
      </c>
      <c r="V64" s="466">
        <v>15441</v>
      </c>
      <c r="W64" s="685">
        <v>24750</v>
      </c>
    </row>
    <row r="65" spans="1:23" x14ac:dyDescent="0.2">
      <c r="B65" s="262" t="s">
        <v>286</v>
      </c>
      <c r="C65" s="266" t="s">
        <v>287</v>
      </c>
      <c r="D65" s="640">
        <v>40400</v>
      </c>
      <c r="E65" s="243">
        <v>22500</v>
      </c>
      <c r="F65" s="242">
        <v>3100</v>
      </c>
      <c r="G65" s="242">
        <v>30200</v>
      </c>
      <c r="H65" s="242">
        <v>14500</v>
      </c>
      <c r="I65" s="242">
        <v>15000</v>
      </c>
      <c r="J65" s="242">
        <v>12600</v>
      </c>
      <c r="K65" s="242">
        <v>16000</v>
      </c>
      <c r="L65" s="242">
        <v>10400</v>
      </c>
      <c r="M65" s="109">
        <v>22968</v>
      </c>
      <c r="N65" s="109">
        <v>6660</v>
      </c>
      <c r="O65" s="109">
        <v>11172</v>
      </c>
      <c r="P65" s="109">
        <v>21500</v>
      </c>
      <c r="Q65" s="109">
        <v>30970</v>
      </c>
      <c r="R65" s="466">
        <v>1904</v>
      </c>
      <c r="S65" s="466"/>
      <c r="T65" s="320"/>
      <c r="U65" s="466">
        <v>14850</v>
      </c>
      <c r="V65" s="466">
        <v>9320</v>
      </c>
      <c r="W65" s="685">
        <f>5674</f>
        <v>5674</v>
      </c>
    </row>
    <row r="66" spans="1:23" x14ac:dyDescent="0.2">
      <c r="B66" s="262" t="s">
        <v>288</v>
      </c>
      <c r="C66" s="266" t="s">
        <v>289</v>
      </c>
      <c r="D66" s="639"/>
      <c r="E66" s="254"/>
      <c r="F66" s="244"/>
      <c r="G66" s="242">
        <v>1000</v>
      </c>
      <c r="H66" s="244">
        <v>650</v>
      </c>
      <c r="I66" s="242">
        <v>550</v>
      </c>
      <c r="J66" s="242">
        <v>200</v>
      </c>
      <c r="K66" s="242"/>
      <c r="L66" s="242"/>
      <c r="M66" s="108"/>
      <c r="N66" s="108"/>
      <c r="O66" s="108"/>
      <c r="P66" s="108"/>
      <c r="Q66" s="109"/>
      <c r="R66" s="466"/>
      <c r="S66" s="466"/>
      <c r="T66" s="320"/>
      <c r="U66" s="466"/>
      <c r="V66" s="466"/>
      <c r="W66" s="685"/>
    </row>
    <row r="67" spans="1:23" x14ac:dyDescent="0.2">
      <c r="B67" s="262" t="s">
        <v>290</v>
      </c>
      <c r="C67" s="266" t="s">
        <v>291</v>
      </c>
      <c r="D67" s="640">
        <v>36000</v>
      </c>
      <c r="E67" s="254"/>
      <c r="F67" s="242">
        <v>2800</v>
      </c>
      <c r="G67" s="242">
        <v>5600</v>
      </c>
      <c r="H67" s="242">
        <v>1900</v>
      </c>
      <c r="I67" s="242"/>
      <c r="J67" s="242"/>
      <c r="K67" s="242"/>
      <c r="L67" s="242"/>
      <c r="M67" s="109">
        <v>3382</v>
      </c>
      <c r="N67" s="109">
        <v>9128</v>
      </c>
      <c r="O67" s="109">
        <v>2141</v>
      </c>
      <c r="P67" s="109">
        <v>16125</v>
      </c>
      <c r="Q67" s="109">
        <v>14880</v>
      </c>
      <c r="R67" s="466">
        <v>54</v>
      </c>
      <c r="S67" s="466"/>
      <c r="T67" s="320"/>
      <c r="U67" s="466"/>
      <c r="V67" s="466">
        <v>3300</v>
      </c>
      <c r="W67" s="685">
        <v>1890</v>
      </c>
    </row>
    <row r="68" spans="1:23" x14ac:dyDescent="0.2">
      <c r="B68" s="262" t="s">
        <v>292</v>
      </c>
      <c r="C68" s="266" t="s">
        <v>197</v>
      </c>
      <c r="D68" s="639">
        <v>346</v>
      </c>
      <c r="E68" s="254">
        <v>120</v>
      </c>
      <c r="F68" s="244"/>
      <c r="G68" s="244"/>
      <c r="H68" s="244"/>
      <c r="I68" s="242"/>
      <c r="J68" s="242"/>
      <c r="K68" s="242"/>
      <c r="L68" s="242"/>
      <c r="M68" s="108"/>
      <c r="N68" s="108">
        <v>800</v>
      </c>
      <c r="O68" s="108"/>
      <c r="P68" s="108"/>
      <c r="Q68" s="109">
        <v>1350</v>
      </c>
      <c r="R68" s="466">
        <v>11700</v>
      </c>
      <c r="S68" s="466">
        <v>26804</v>
      </c>
      <c r="T68" s="320">
        <v>15000</v>
      </c>
      <c r="U68" s="466">
        <v>1620</v>
      </c>
      <c r="V68" s="466">
        <v>10800</v>
      </c>
      <c r="W68" s="685">
        <f>5727</f>
        <v>5727</v>
      </c>
    </row>
    <row r="69" spans="1:23" x14ac:dyDescent="0.2">
      <c r="B69" s="262" t="s">
        <v>293</v>
      </c>
      <c r="C69" s="266" t="s">
        <v>294</v>
      </c>
      <c r="D69" s="640">
        <v>2370</v>
      </c>
      <c r="E69" s="243">
        <v>5496</v>
      </c>
      <c r="F69" s="242">
        <v>1826</v>
      </c>
      <c r="G69" s="242">
        <v>1847</v>
      </c>
      <c r="H69" s="242">
        <v>1509</v>
      </c>
      <c r="I69" s="242">
        <v>2905</v>
      </c>
      <c r="J69" s="242">
        <v>1847</v>
      </c>
      <c r="K69" s="242">
        <v>2011</v>
      </c>
      <c r="L69" s="242">
        <v>211</v>
      </c>
      <c r="M69" s="108">
        <v>100</v>
      </c>
      <c r="N69" s="108"/>
      <c r="O69" s="108"/>
      <c r="P69" s="108"/>
      <c r="Q69" s="109"/>
      <c r="R69" s="466"/>
      <c r="S69" s="466"/>
      <c r="T69" s="320">
        <v>700</v>
      </c>
      <c r="U69" s="466">
        <v>1500</v>
      </c>
      <c r="V69" s="466">
        <v>3430</v>
      </c>
      <c r="W69" s="685">
        <v>2574</v>
      </c>
    </row>
    <row r="70" spans="1:23" x14ac:dyDescent="0.2">
      <c r="B70" s="262" t="s">
        <v>295</v>
      </c>
      <c r="C70" s="266" t="s">
        <v>296</v>
      </c>
      <c r="D70" s="639">
        <v>500</v>
      </c>
      <c r="E70" s="254"/>
      <c r="F70" s="242">
        <v>1100</v>
      </c>
      <c r="G70" s="244">
        <v>504</v>
      </c>
      <c r="H70" s="244"/>
      <c r="I70" s="242">
        <v>4</v>
      </c>
      <c r="J70" s="242">
        <v>120</v>
      </c>
      <c r="K70" s="242"/>
      <c r="L70" s="242"/>
      <c r="M70" s="108">
        <v>600</v>
      </c>
      <c r="N70" s="108">
        <v>70</v>
      </c>
      <c r="O70" s="108">
        <v>184</v>
      </c>
      <c r="P70" s="108"/>
      <c r="Q70" s="109"/>
      <c r="R70" s="466"/>
      <c r="S70" s="466"/>
      <c r="T70" s="320">
        <v>450</v>
      </c>
      <c r="U70" s="466"/>
      <c r="V70" s="466">
        <v>140</v>
      </c>
      <c r="W70" s="685">
        <v>223</v>
      </c>
    </row>
    <row r="71" spans="1:23" x14ac:dyDescent="0.2">
      <c r="B71" s="262" t="s">
        <v>297</v>
      </c>
      <c r="C71" s="266" t="s">
        <v>298</v>
      </c>
      <c r="D71" s="639">
        <v>4</v>
      </c>
      <c r="E71" s="254"/>
      <c r="F71" s="244"/>
      <c r="G71" s="244"/>
      <c r="H71" s="244"/>
      <c r="I71" s="242"/>
      <c r="J71" s="242">
        <v>3</v>
      </c>
      <c r="K71" s="242">
        <v>8</v>
      </c>
      <c r="L71" s="242">
        <v>8</v>
      </c>
      <c r="M71" s="108">
        <v>7</v>
      </c>
      <c r="N71" s="108">
        <v>12</v>
      </c>
      <c r="O71" s="108">
        <v>11</v>
      </c>
      <c r="P71" s="108">
        <v>80</v>
      </c>
      <c r="Q71" s="109">
        <v>220</v>
      </c>
      <c r="R71" s="466"/>
      <c r="S71" s="466">
        <v>200</v>
      </c>
      <c r="T71" s="320"/>
      <c r="U71" s="466"/>
      <c r="V71" s="466">
        <v>28</v>
      </c>
      <c r="W71" s="685">
        <v>29</v>
      </c>
    </row>
    <row r="72" spans="1:23" x14ac:dyDescent="0.2">
      <c r="B72" s="262" t="s">
        <v>299</v>
      </c>
      <c r="C72" s="266" t="s">
        <v>300</v>
      </c>
      <c r="D72" s="640">
        <v>3350</v>
      </c>
      <c r="E72" s="243">
        <v>8030</v>
      </c>
      <c r="F72" s="242">
        <v>9100</v>
      </c>
      <c r="G72" s="242">
        <v>9000</v>
      </c>
      <c r="H72" s="242">
        <v>8000</v>
      </c>
      <c r="I72" s="242">
        <v>7500</v>
      </c>
      <c r="J72" s="242">
        <v>4300</v>
      </c>
      <c r="K72" s="242">
        <v>4400</v>
      </c>
      <c r="L72" s="242">
        <v>3810</v>
      </c>
      <c r="M72" s="109">
        <v>1630</v>
      </c>
      <c r="N72" s="109">
        <v>4200</v>
      </c>
      <c r="O72" s="109">
        <v>3500</v>
      </c>
      <c r="P72" s="109">
        <v>6270</v>
      </c>
      <c r="Q72" s="109">
        <v>1598</v>
      </c>
      <c r="R72" s="466">
        <v>1850</v>
      </c>
      <c r="S72" s="466">
        <v>1800</v>
      </c>
      <c r="T72" s="320">
        <v>2000</v>
      </c>
      <c r="U72" s="466">
        <v>4250</v>
      </c>
      <c r="V72" s="466">
        <v>2680</v>
      </c>
      <c r="W72" s="685">
        <v>2320</v>
      </c>
    </row>
    <row r="73" spans="1:23" x14ac:dyDescent="0.2">
      <c r="B73" s="262" t="s">
        <v>301</v>
      </c>
      <c r="C73" s="266" t="s">
        <v>426</v>
      </c>
      <c r="D73" s="641"/>
      <c r="E73" s="255"/>
      <c r="F73" s="244">
        <v>800</v>
      </c>
      <c r="G73" s="244"/>
      <c r="H73" s="242">
        <v>1500</v>
      </c>
      <c r="I73" s="242">
        <v>1200</v>
      </c>
      <c r="J73" s="242">
        <v>1700</v>
      </c>
      <c r="K73" s="242">
        <v>2800</v>
      </c>
      <c r="L73" s="242">
        <v>2100</v>
      </c>
      <c r="M73" s="109">
        <v>2432</v>
      </c>
      <c r="N73" s="109">
        <v>2430</v>
      </c>
      <c r="O73" s="109">
        <v>1400</v>
      </c>
      <c r="P73" s="109">
        <v>1852</v>
      </c>
      <c r="Q73" s="109">
        <v>1196</v>
      </c>
      <c r="R73" s="466">
        <v>1120</v>
      </c>
      <c r="S73" s="466"/>
      <c r="T73" s="320"/>
      <c r="U73" s="466">
        <v>1440</v>
      </c>
      <c r="V73" s="466">
        <v>2620</v>
      </c>
      <c r="W73" s="685">
        <v>3458</v>
      </c>
    </row>
    <row r="74" spans="1:23" ht="13.5" thickBot="1" x14ac:dyDescent="0.25">
      <c r="B74" s="263" t="s">
        <v>302</v>
      </c>
      <c r="C74" s="267" t="s">
        <v>303</v>
      </c>
      <c r="D74" s="642"/>
      <c r="E74" s="643">
        <v>3</v>
      </c>
      <c r="F74" s="644"/>
      <c r="G74" s="645">
        <v>15</v>
      </c>
      <c r="H74" s="645"/>
      <c r="I74" s="646"/>
      <c r="J74" s="646"/>
      <c r="K74" s="646"/>
      <c r="L74" s="646"/>
      <c r="M74" s="533"/>
      <c r="N74" s="533"/>
      <c r="O74" s="533">
        <v>6</v>
      </c>
      <c r="P74" s="533"/>
      <c r="Q74" s="110"/>
      <c r="R74" s="647"/>
      <c r="S74" s="647"/>
      <c r="T74" s="648"/>
      <c r="U74" s="647"/>
      <c r="V74" s="647"/>
      <c r="W74" s="686"/>
    </row>
    <row r="75" spans="1:23" ht="13.5" thickBot="1" x14ac:dyDescent="0.25">
      <c r="B75" s="94" t="s">
        <v>52</v>
      </c>
      <c r="C75" s="93"/>
      <c r="D75" s="650">
        <v>1174441</v>
      </c>
      <c r="E75" s="651">
        <v>593307</v>
      </c>
      <c r="F75" s="652">
        <v>670030</v>
      </c>
      <c r="G75" s="652">
        <v>739309</v>
      </c>
      <c r="H75" s="652">
        <v>299858</v>
      </c>
      <c r="I75" s="652">
        <f t="shared" ref="I75:Q75" si="0">SUM(I17:I74)</f>
        <v>440139</v>
      </c>
      <c r="J75" s="652">
        <f t="shared" si="0"/>
        <v>302729</v>
      </c>
      <c r="K75" s="652">
        <f t="shared" si="0"/>
        <v>230956</v>
      </c>
      <c r="L75" s="652">
        <f t="shared" si="0"/>
        <v>231454</v>
      </c>
      <c r="M75" s="653">
        <f t="shared" si="0"/>
        <v>521841</v>
      </c>
      <c r="N75" s="653">
        <f t="shared" si="0"/>
        <v>320753</v>
      </c>
      <c r="O75" s="653">
        <f t="shared" si="0"/>
        <v>175026</v>
      </c>
      <c r="P75" s="653">
        <f t="shared" si="0"/>
        <v>570163</v>
      </c>
      <c r="Q75" s="39">
        <f t="shared" si="0"/>
        <v>388289</v>
      </c>
      <c r="R75" s="298">
        <f t="shared" ref="R75:W75" si="1">SUM(R17:R74)</f>
        <v>367951</v>
      </c>
      <c r="S75" s="298">
        <f t="shared" si="1"/>
        <v>263126</v>
      </c>
      <c r="T75" s="654">
        <f t="shared" si="1"/>
        <v>306122</v>
      </c>
      <c r="U75" s="298">
        <f t="shared" si="1"/>
        <v>239824</v>
      </c>
      <c r="V75" s="298">
        <f t="shared" si="1"/>
        <v>165176</v>
      </c>
      <c r="W75" s="655">
        <f t="shared" si="1"/>
        <v>180045</v>
      </c>
    </row>
    <row r="77" spans="1:23" s="96" customFormat="1" x14ac:dyDescent="0.2">
      <c r="A77" s="95"/>
      <c r="B77" s="762" t="s">
        <v>317</v>
      </c>
      <c r="C77" s="763"/>
      <c r="D77" s="763"/>
      <c r="E77" s="763"/>
      <c r="F77" s="764"/>
      <c r="Q77" s="247"/>
      <c r="R77" s="161"/>
      <c r="S77" s="161"/>
      <c r="T77" s="161"/>
    </row>
    <row r="78" spans="1:23" ht="13.5" thickBot="1" x14ac:dyDescent="0.25"/>
    <row r="79" spans="1:23" ht="13.5" customHeight="1" thickBot="1" x14ac:dyDescent="0.25">
      <c r="B79" s="752" t="s">
        <v>353</v>
      </c>
      <c r="C79" s="753"/>
      <c r="D79" s="758" t="s">
        <v>207</v>
      </c>
      <c r="E79" s="759"/>
      <c r="F79" s="759"/>
      <c r="G79" s="759"/>
      <c r="H79" s="759"/>
      <c r="I79" s="759"/>
      <c r="J79" s="759"/>
      <c r="K79" s="759"/>
      <c r="L79" s="759"/>
      <c r="M79" s="759"/>
      <c r="N79" s="759"/>
      <c r="O79" s="759"/>
      <c r="P79" s="759"/>
      <c r="Q79" s="759"/>
      <c r="R79" s="759"/>
      <c r="S79" s="759"/>
      <c r="T79" s="759"/>
      <c r="U79" s="759"/>
      <c r="V79" s="759"/>
      <c r="W79" s="760"/>
    </row>
    <row r="80" spans="1:23" ht="12.75" customHeight="1" x14ac:dyDescent="0.2">
      <c r="B80" s="749" t="s">
        <v>463</v>
      </c>
      <c r="C80" s="750" t="s">
        <v>464</v>
      </c>
      <c r="D80" s="617" t="s">
        <v>208</v>
      </c>
      <c r="E80" s="618" t="s">
        <v>210</v>
      </c>
      <c r="F80" s="619" t="s">
        <v>210</v>
      </c>
      <c r="G80" s="619" t="s">
        <v>210</v>
      </c>
      <c r="H80" s="619" t="s">
        <v>210</v>
      </c>
      <c r="I80" s="619" t="s">
        <v>210</v>
      </c>
      <c r="J80" s="755" t="s">
        <v>316</v>
      </c>
      <c r="K80" s="755" t="s">
        <v>397</v>
      </c>
      <c r="L80" s="755" t="s">
        <v>410</v>
      </c>
      <c r="M80" s="620" t="s">
        <v>210</v>
      </c>
      <c r="N80" s="620" t="s">
        <v>210</v>
      </c>
      <c r="O80" s="620" t="s">
        <v>210</v>
      </c>
      <c r="P80" s="620" t="s">
        <v>210</v>
      </c>
      <c r="Q80" s="621" t="s">
        <v>210</v>
      </c>
      <c r="R80" s="622" t="s">
        <v>210</v>
      </c>
      <c r="S80" s="622" t="s">
        <v>210</v>
      </c>
      <c r="T80" s="622" t="s">
        <v>210</v>
      </c>
      <c r="U80" s="622" t="s">
        <v>210</v>
      </c>
      <c r="V80" s="656" t="s">
        <v>208</v>
      </c>
      <c r="W80" s="624" t="s">
        <v>210</v>
      </c>
    </row>
    <row r="81" spans="2:23" ht="26.25" thickBot="1" x14ac:dyDescent="0.25">
      <c r="B81" s="749"/>
      <c r="C81" s="751"/>
      <c r="D81" s="625" t="s">
        <v>209</v>
      </c>
      <c r="E81" s="626" t="s">
        <v>211</v>
      </c>
      <c r="F81" s="627" t="s">
        <v>212</v>
      </c>
      <c r="G81" s="627" t="s">
        <v>213</v>
      </c>
      <c r="H81" s="627" t="s">
        <v>214</v>
      </c>
      <c r="I81" s="627" t="s">
        <v>315</v>
      </c>
      <c r="J81" s="756"/>
      <c r="K81" s="756"/>
      <c r="L81" s="756"/>
      <c r="M81" s="628" t="s">
        <v>449</v>
      </c>
      <c r="N81" s="628" t="s">
        <v>462</v>
      </c>
      <c r="O81" s="628" t="s">
        <v>483</v>
      </c>
      <c r="P81" s="628" t="s">
        <v>504</v>
      </c>
      <c r="Q81" s="381" t="s">
        <v>521</v>
      </c>
      <c r="R81" s="477" t="s">
        <v>544</v>
      </c>
      <c r="S81" s="477" t="s">
        <v>576</v>
      </c>
      <c r="T81" s="477" t="s">
        <v>587</v>
      </c>
      <c r="U81" s="477" t="s">
        <v>600</v>
      </c>
      <c r="V81" s="657" t="s">
        <v>609</v>
      </c>
      <c r="W81" s="610" t="s">
        <v>623</v>
      </c>
    </row>
    <row r="82" spans="2:23" x14ac:dyDescent="0.2">
      <c r="B82" s="272" t="s">
        <v>215</v>
      </c>
      <c r="C82" s="273" t="s">
        <v>216</v>
      </c>
      <c r="D82" s="658">
        <v>240</v>
      </c>
      <c r="E82" s="659">
        <v>200</v>
      </c>
      <c r="F82" s="660">
        <v>170</v>
      </c>
      <c r="G82" s="660"/>
      <c r="H82" s="661">
        <v>1450</v>
      </c>
      <c r="I82" s="661">
        <v>550</v>
      </c>
      <c r="J82" s="661">
        <v>580</v>
      </c>
      <c r="K82" s="661">
        <v>560</v>
      </c>
      <c r="L82" s="661">
        <v>450</v>
      </c>
      <c r="M82" s="529">
        <v>240</v>
      </c>
      <c r="N82" s="546">
        <v>36</v>
      </c>
      <c r="O82" s="546">
        <v>15</v>
      </c>
      <c r="P82" s="529">
        <v>12</v>
      </c>
      <c r="Q82" s="635">
        <v>6</v>
      </c>
      <c r="R82" s="636"/>
      <c r="S82" s="636">
        <v>8</v>
      </c>
      <c r="T82" s="662">
        <v>14</v>
      </c>
      <c r="U82" s="636"/>
      <c r="V82" s="569"/>
      <c r="W82" s="682"/>
    </row>
    <row r="83" spans="2:23" x14ac:dyDescent="0.2">
      <c r="B83" s="274" t="s">
        <v>304</v>
      </c>
      <c r="C83" s="275" t="s">
        <v>640</v>
      </c>
      <c r="D83" s="268">
        <v>250</v>
      </c>
      <c r="E83" s="257">
        <v>457</v>
      </c>
      <c r="F83" s="256"/>
      <c r="G83" s="256">
        <v>130</v>
      </c>
      <c r="H83" s="258">
        <v>3150</v>
      </c>
      <c r="I83" s="258">
        <v>2420</v>
      </c>
      <c r="J83" s="258">
        <v>2900</v>
      </c>
      <c r="K83" s="258">
        <v>3725</v>
      </c>
      <c r="L83" s="258">
        <v>2730</v>
      </c>
      <c r="M83" s="109">
        <v>1740</v>
      </c>
      <c r="N83" s="214">
        <v>1445</v>
      </c>
      <c r="O83" s="214">
        <v>1583</v>
      </c>
      <c r="P83" s="109">
        <v>400</v>
      </c>
      <c r="Q83" s="109">
        <v>588</v>
      </c>
      <c r="R83" s="466">
        <v>850</v>
      </c>
      <c r="S83" s="466">
        <v>1378</v>
      </c>
      <c r="T83" s="320">
        <v>790</v>
      </c>
      <c r="U83" s="466">
        <v>1026</v>
      </c>
      <c r="V83" s="616">
        <v>1232</v>
      </c>
      <c r="W83" s="607">
        <v>1768</v>
      </c>
    </row>
    <row r="84" spans="2:23" x14ac:dyDescent="0.2">
      <c r="B84" s="274" t="s">
        <v>578</v>
      </c>
      <c r="C84" s="275" t="s">
        <v>579</v>
      </c>
      <c r="D84" s="268"/>
      <c r="E84" s="257"/>
      <c r="F84" s="256"/>
      <c r="G84" s="256"/>
      <c r="H84" s="258"/>
      <c r="I84" s="258"/>
      <c r="J84" s="258"/>
      <c r="K84" s="258"/>
      <c r="L84" s="258"/>
      <c r="M84" s="109"/>
      <c r="N84" s="214"/>
      <c r="O84" s="214"/>
      <c r="P84" s="109"/>
      <c r="Q84" s="109"/>
      <c r="R84" s="466"/>
      <c r="S84" s="466"/>
      <c r="T84" s="320">
        <v>360</v>
      </c>
      <c r="U84" s="466"/>
      <c r="V84" s="464">
        <v>285</v>
      </c>
      <c r="W84" s="607">
        <v>206</v>
      </c>
    </row>
    <row r="85" spans="2:23" x14ac:dyDescent="0.2">
      <c r="B85" s="274" t="s">
        <v>220</v>
      </c>
      <c r="C85" s="275" t="s">
        <v>221</v>
      </c>
      <c r="D85" s="268"/>
      <c r="E85" s="257"/>
      <c r="F85" s="256"/>
      <c r="G85" s="256"/>
      <c r="H85" s="258"/>
      <c r="I85" s="258"/>
      <c r="J85" s="258"/>
      <c r="K85" s="258"/>
      <c r="L85" s="258"/>
      <c r="M85" s="109"/>
      <c r="N85" s="214"/>
      <c r="O85" s="214"/>
      <c r="P85" s="109"/>
      <c r="Q85" s="109"/>
      <c r="R85" s="466"/>
      <c r="S85" s="466"/>
      <c r="T85" s="320">
        <v>7</v>
      </c>
      <c r="U85" s="466"/>
      <c r="V85" s="464"/>
      <c r="W85" s="607"/>
    </row>
    <row r="86" spans="2:23" x14ac:dyDescent="0.2">
      <c r="B86" s="274" t="s">
        <v>418</v>
      </c>
      <c r="C86" s="275" t="s">
        <v>305</v>
      </c>
      <c r="D86" s="269">
        <v>1225</v>
      </c>
      <c r="E86" s="259">
        <v>2985</v>
      </c>
      <c r="F86" s="258">
        <v>2250</v>
      </c>
      <c r="G86" s="258">
        <v>1400</v>
      </c>
      <c r="H86" s="256">
        <v>650</v>
      </c>
      <c r="I86" s="258">
        <v>1030</v>
      </c>
      <c r="J86" s="258">
        <v>17940</v>
      </c>
      <c r="K86" s="258">
        <v>17700</v>
      </c>
      <c r="L86" s="258">
        <v>18400</v>
      </c>
      <c r="M86" s="109">
        <v>9300</v>
      </c>
      <c r="N86" s="214">
        <v>10700</v>
      </c>
      <c r="O86" s="214">
        <v>8700</v>
      </c>
      <c r="P86" s="109">
        <v>1350</v>
      </c>
      <c r="Q86" s="109">
        <v>1082</v>
      </c>
      <c r="R86" s="466">
        <v>2300</v>
      </c>
      <c r="S86" s="466">
        <v>3600</v>
      </c>
      <c r="T86" s="320"/>
      <c r="U86" s="466">
        <v>1900</v>
      </c>
      <c r="V86" s="616">
        <v>1550</v>
      </c>
      <c r="W86" s="607">
        <v>1440</v>
      </c>
    </row>
    <row r="87" spans="2:23" x14ac:dyDescent="0.2">
      <c r="B87" s="274" t="s">
        <v>226</v>
      </c>
      <c r="C87" s="275" t="s">
        <v>227</v>
      </c>
      <c r="D87" s="269"/>
      <c r="E87" s="259"/>
      <c r="F87" s="258"/>
      <c r="G87" s="258"/>
      <c r="H87" s="256"/>
      <c r="I87" s="258"/>
      <c r="J87" s="258">
        <v>220</v>
      </c>
      <c r="K87" s="258"/>
      <c r="L87" s="258">
        <v>350</v>
      </c>
      <c r="M87" s="108">
        <v>350</v>
      </c>
      <c r="N87" s="206">
        <v>305</v>
      </c>
      <c r="O87" s="206">
        <v>170</v>
      </c>
      <c r="P87" s="108">
        <v>600</v>
      </c>
      <c r="Q87" s="109">
        <v>500</v>
      </c>
      <c r="R87" s="466">
        <v>1880</v>
      </c>
      <c r="S87" s="466">
        <v>4100</v>
      </c>
      <c r="T87" s="320">
        <v>2500</v>
      </c>
      <c r="U87" s="466">
        <v>2400</v>
      </c>
      <c r="V87" s="616">
        <v>2000</v>
      </c>
      <c r="W87" s="607">
        <v>4244</v>
      </c>
    </row>
    <row r="88" spans="2:23" x14ac:dyDescent="0.2">
      <c r="B88" s="274" t="s">
        <v>429</v>
      </c>
      <c r="C88" s="275" t="s">
        <v>428</v>
      </c>
      <c r="D88" s="269"/>
      <c r="E88" s="259"/>
      <c r="F88" s="258"/>
      <c r="G88" s="258"/>
      <c r="H88" s="256"/>
      <c r="I88" s="258"/>
      <c r="J88" s="258">
        <v>1100</v>
      </c>
      <c r="K88" s="258"/>
      <c r="L88" s="258"/>
      <c r="M88" s="108">
        <v>200</v>
      </c>
      <c r="N88" s="206"/>
      <c r="O88" s="206"/>
      <c r="P88" s="108"/>
      <c r="Q88" s="109"/>
      <c r="R88" s="466"/>
      <c r="S88" s="466"/>
      <c r="T88" s="320"/>
      <c r="U88" s="466"/>
      <c r="V88" s="464"/>
      <c r="W88" s="607"/>
    </row>
    <row r="89" spans="2:23" x14ac:dyDescent="0.2">
      <c r="B89" s="274" t="s">
        <v>427</v>
      </c>
      <c r="C89" s="275" t="s">
        <v>224</v>
      </c>
      <c r="D89" s="269"/>
      <c r="E89" s="259"/>
      <c r="F89" s="258"/>
      <c r="G89" s="258"/>
      <c r="H89" s="256"/>
      <c r="I89" s="258"/>
      <c r="J89" s="258">
        <v>600</v>
      </c>
      <c r="K89" s="258">
        <v>1000</v>
      </c>
      <c r="L89" s="258">
        <v>3000</v>
      </c>
      <c r="M89" s="109">
        <v>1304</v>
      </c>
      <c r="N89" s="214">
        <v>650</v>
      </c>
      <c r="O89" s="214">
        <v>1411</v>
      </c>
      <c r="P89" s="109">
        <v>620</v>
      </c>
      <c r="Q89" s="109">
        <v>840</v>
      </c>
      <c r="R89" s="466">
        <v>2950</v>
      </c>
      <c r="S89" s="466">
        <v>2000</v>
      </c>
      <c r="T89" s="320">
        <v>8780</v>
      </c>
      <c r="U89" s="466">
        <v>9150</v>
      </c>
      <c r="V89" s="616">
        <v>5316</v>
      </c>
      <c r="W89" s="607">
        <v>7820</v>
      </c>
    </row>
    <row r="90" spans="2:23" x14ac:dyDescent="0.2">
      <c r="B90" s="274" t="s">
        <v>306</v>
      </c>
      <c r="C90" s="275" t="s">
        <v>432</v>
      </c>
      <c r="D90" s="268"/>
      <c r="E90" s="257">
        <v>90</v>
      </c>
      <c r="F90" s="256">
        <v>50</v>
      </c>
      <c r="G90" s="256"/>
      <c r="H90" s="256"/>
      <c r="I90" s="258"/>
      <c r="J90" s="258"/>
      <c r="K90" s="258"/>
      <c r="L90" s="258"/>
      <c r="M90" s="108"/>
      <c r="N90" s="206"/>
      <c r="O90" s="206"/>
      <c r="P90" s="108"/>
      <c r="Q90" s="109"/>
      <c r="R90" s="466"/>
      <c r="S90" s="466"/>
      <c r="T90" s="320"/>
      <c r="U90" s="466"/>
      <c r="V90" s="464"/>
      <c r="W90" s="607"/>
    </row>
    <row r="91" spans="2:23" x14ac:dyDescent="0.2">
      <c r="B91" s="274" t="s">
        <v>228</v>
      </c>
      <c r="C91" s="275" t="s">
        <v>229</v>
      </c>
      <c r="D91" s="268"/>
      <c r="E91" s="257"/>
      <c r="F91" s="256"/>
      <c r="G91" s="256"/>
      <c r="H91" s="256"/>
      <c r="I91" s="258"/>
      <c r="J91" s="258">
        <v>600</v>
      </c>
      <c r="K91" s="258">
        <v>2500</v>
      </c>
      <c r="L91" s="258">
        <v>2000</v>
      </c>
      <c r="M91" s="109">
        <v>1200</v>
      </c>
      <c r="N91" s="214">
        <v>405</v>
      </c>
      <c r="O91" s="214"/>
      <c r="P91" s="109"/>
      <c r="Q91" s="109"/>
      <c r="R91" s="466"/>
      <c r="S91" s="466">
        <v>260</v>
      </c>
      <c r="T91" s="320">
        <v>140</v>
      </c>
      <c r="U91" s="466">
        <v>130</v>
      </c>
      <c r="V91" s="616">
        <v>109</v>
      </c>
      <c r="W91" s="607">
        <v>109</v>
      </c>
    </row>
    <row r="92" spans="2:23" x14ac:dyDescent="0.2">
      <c r="B92" s="274" t="s">
        <v>307</v>
      </c>
      <c r="C92" s="275" t="s">
        <v>308</v>
      </c>
      <c r="D92" s="269">
        <v>6400</v>
      </c>
      <c r="E92" s="259">
        <v>6080</v>
      </c>
      <c r="F92" s="258">
        <v>4550</v>
      </c>
      <c r="G92" s="258">
        <v>2465</v>
      </c>
      <c r="H92" s="258">
        <v>5790</v>
      </c>
      <c r="I92" s="258">
        <v>5000</v>
      </c>
      <c r="J92" s="258">
        <v>5600</v>
      </c>
      <c r="K92" s="258">
        <v>4000</v>
      </c>
      <c r="L92" s="258">
        <v>6150</v>
      </c>
      <c r="M92" s="109">
        <v>6800</v>
      </c>
      <c r="N92" s="214">
        <v>4000</v>
      </c>
      <c r="O92" s="214">
        <v>3800</v>
      </c>
      <c r="P92" s="109">
        <v>3450</v>
      </c>
      <c r="Q92" s="109">
        <v>3480</v>
      </c>
      <c r="R92" s="466">
        <v>3100</v>
      </c>
      <c r="S92" s="466">
        <v>1900</v>
      </c>
      <c r="T92" s="320">
        <v>3260</v>
      </c>
      <c r="U92" s="466">
        <v>3100</v>
      </c>
      <c r="V92" s="616">
        <v>2900</v>
      </c>
      <c r="W92" s="607">
        <v>2923</v>
      </c>
    </row>
    <row r="93" spans="2:23" x14ac:dyDescent="0.2">
      <c r="B93" s="274" t="s">
        <v>430</v>
      </c>
      <c r="C93" s="275" t="s">
        <v>235</v>
      </c>
      <c r="D93" s="269">
        <v>122710</v>
      </c>
      <c r="E93" s="259">
        <v>52280</v>
      </c>
      <c r="F93" s="258">
        <v>20000</v>
      </c>
      <c r="G93" s="258">
        <v>12590</v>
      </c>
      <c r="H93" s="258">
        <v>5000</v>
      </c>
      <c r="I93" s="258">
        <v>1200</v>
      </c>
      <c r="J93" s="258">
        <v>2100</v>
      </c>
      <c r="K93" s="258">
        <v>3560</v>
      </c>
      <c r="L93" s="258">
        <v>3765</v>
      </c>
      <c r="M93" s="109">
        <v>2750</v>
      </c>
      <c r="N93" s="214">
        <v>1650</v>
      </c>
      <c r="O93" s="214">
        <v>1250</v>
      </c>
      <c r="P93" s="109">
        <v>7600</v>
      </c>
      <c r="Q93" s="109">
        <v>6200</v>
      </c>
      <c r="R93" s="466">
        <v>7150</v>
      </c>
      <c r="S93" s="466">
        <v>5500</v>
      </c>
      <c r="T93" s="320">
        <v>3000</v>
      </c>
      <c r="U93" s="466">
        <v>523</v>
      </c>
      <c r="V93" s="616">
        <v>1750</v>
      </c>
      <c r="W93" s="607">
        <v>2235</v>
      </c>
    </row>
    <row r="94" spans="2:23" x14ac:dyDescent="0.2">
      <c r="B94" s="274" t="s">
        <v>431</v>
      </c>
      <c r="C94" s="275" t="s">
        <v>318</v>
      </c>
      <c r="D94" s="269"/>
      <c r="E94" s="259"/>
      <c r="F94" s="258"/>
      <c r="G94" s="258"/>
      <c r="H94" s="258"/>
      <c r="I94" s="258">
        <v>180</v>
      </c>
      <c r="J94" s="258">
        <v>9</v>
      </c>
      <c r="K94" s="258">
        <v>5</v>
      </c>
      <c r="L94" s="258">
        <v>5</v>
      </c>
      <c r="M94" s="108"/>
      <c r="N94" s="206"/>
      <c r="O94" s="206"/>
      <c r="P94" s="108"/>
      <c r="Q94" s="109"/>
      <c r="R94" s="466"/>
      <c r="S94" s="466"/>
      <c r="T94" s="320"/>
      <c r="U94" s="466"/>
      <c r="V94" s="464"/>
      <c r="W94" s="607"/>
    </row>
    <row r="95" spans="2:23" x14ac:dyDescent="0.2">
      <c r="B95" s="274" t="s">
        <v>249</v>
      </c>
      <c r="C95" s="275" t="s">
        <v>319</v>
      </c>
      <c r="D95" s="269"/>
      <c r="E95" s="259"/>
      <c r="F95" s="258"/>
      <c r="G95" s="258"/>
      <c r="H95" s="258"/>
      <c r="I95" s="258"/>
      <c r="J95" s="258">
        <v>140</v>
      </c>
      <c r="K95" s="258"/>
      <c r="L95" s="258"/>
      <c r="M95" s="108"/>
      <c r="N95" s="206"/>
      <c r="O95" s="206"/>
      <c r="P95" s="108"/>
      <c r="Q95" s="109"/>
      <c r="R95" s="466"/>
      <c r="S95" s="466"/>
      <c r="T95" s="320"/>
      <c r="U95" s="466"/>
      <c r="V95" s="464"/>
      <c r="W95" s="607"/>
    </row>
    <row r="96" spans="2:23" x14ac:dyDescent="0.2">
      <c r="B96" s="274" t="s">
        <v>240</v>
      </c>
      <c r="C96" s="275" t="s">
        <v>241</v>
      </c>
      <c r="D96" s="268">
        <v>250</v>
      </c>
      <c r="E96" s="257"/>
      <c r="F96" s="256"/>
      <c r="G96" s="256"/>
      <c r="H96" s="256"/>
      <c r="I96" s="258"/>
      <c r="J96" s="258"/>
      <c r="K96" s="258"/>
      <c r="L96" s="258"/>
      <c r="M96" s="108"/>
      <c r="N96" s="206"/>
      <c r="O96" s="206"/>
      <c r="P96" s="108"/>
      <c r="Q96" s="109"/>
      <c r="R96" s="466"/>
      <c r="S96" s="466"/>
      <c r="T96" s="320"/>
      <c r="U96" s="466"/>
      <c r="V96" s="464"/>
      <c r="W96" s="607"/>
    </row>
    <row r="97" spans="2:23" x14ac:dyDescent="0.2">
      <c r="B97" s="274" t="s">
        <v>247</v>
      </c>
      <c r="C97" s="275" t="s">
        <v>248</v>
      </c>
      <c r="D97" s="268">
        <v>250</v>
      </c>
      <c r="E97" s="257"/>
      <c r="F97" s="256"/>
      <c r="G97" s="256"/>
      <c r="H97" s="256"/>
      <c r="I97" s="258"/>
      <c r="J97" s="258"/>
      <c r="K97" s="258"/>
      <c r="L97" s="258"/>
      <c r="M97" s="108"/>
      <c r="N97" s="206"/>
      <c r="O97" s="206"/>
      <c r="P97" s="108"/>
      <c r="Q97" s="109"/>
      <c r="R97" s="466"/>
      <c r="S97" s="466"/>
      <c r="T97" s="320"/>
      <c r="U97" s="466"/>
      <c r="V97" s="464"/>
      <c r="W97" s="607"/>
    </row>
    <row r="98" spans="2:23" x14ac:dyDescent="0.2">
      <c r="B98" s="274" t="s">
        <v>250</v>
      </c>
      <c r="C98" s="275" t="s">
        <v>309</v>
      </c>
      <c r="D98" s="269">
        <v>29310</v>
      </c>
      <c r="E98" s="259">
        <v>8820</v>
      </c>
      <c r="F98" s="258">
        <v>21500</v>
      </c>
      <c r="G98" s="258">
        <v>54650</v>
      </c>
      <c r="H98" s="258">
        <v>43600</v>
      </c>
      <c r="I98" s="258">
        <v>27200</v>
      </c>
      <c r="J98" s="258">
        <v>42800</v>
      </c>
      <c r="K98" s="258">
        <v>36200</v>
      </c>
      <c r="L98" s="258">
        <v>34000</v>
      </c>
      <c r="M98" s="109">
        <v>7320</v>
      </c>
      <c r="N98" s="214">
        <v>17600</v>
      </c>
      <c r="O98" s="214">
        <v>13050</v>
      </c>
      <c r="P98" s="109">
        <v>11100</v>
      </c>
      <c r="Q98" s="109">
        <v>2400</v>
      </c>
      <c r="R98" s="466">
        <v>4150</v>
      </c>
      <c r="S98" s="466">
        <v>6470</v>
      </c>
      <c r="T98" s="320">
        <v>2350</v>
      </c>
      <c r="U98" s="466">
        <v>3350</v>
      </c>
      <c r="V98" s="616">
        <v>2927</v>
      </c>
      <c r="W98" s="607">
        <v>8502</v>
      </c>
    </row>
    <row r="99" spans="2:23" x14ac:dyDescent="0.2">
      <c r="B99" s="274" t="s">
        <v>322</v>
      </c>
      <c r="C99" s="275" t="s">
        <v>320</v>
      </c>
      <c r="D99" s="269"/>
      <c r="E99" s="259"/>
      <c r="F99" s="258"/>
      <c r="G99" s="258"/>
      <c r="H99" s="258"/>
      <c r="I99" s="258"/>
      <c r="J99" s="258">
        <v>270</v>
      </c>
      <c r="K99" s="258">
        <v>80</v>
      </c>
      <c r="L99" s="258">
        <v>75</v>
      </c>
      <c r="M99" s="108">
        <v>25</v>
      </c>
      <c r="N99" s="206">
        <v>25</v>
      </c>
      <c r="O99" s="206"/>
      <c r="P99" s="108"/>
      <c r="Q99" s="109">
        <v>600</v>
      </c>
      <c r="R99" s="466">
        <v>1350</v>
      </c>
      <c r="S99" s="466">
        <v>1400</v>
      </c>
      <c r="T99" s="320">
        <v>750</v>
      </c>
      <c r="U99" s="466">
        <v>680</v>
      </c>
      <c r="V99" s="616">
        <v>940</v>
      </c>
      <c r="W99" s="607">
        <v>887</v>
      </c>
    </row>
    <row r="100" spans="2:23" x14ac:dyDescent="0.2">
      <c r="B100" s="274" t="s">
        <v>252</v>
      </c>
      <c r="C100" s="275" t="s">
        <v>253</v>
      </c>
      <c r="D100" s="269">
        <v>154900</v>
      </c>
      <c r="E100" s="259">
        <v>86550</v>
      </c>
      <c r="F100" s="258">
        <v>182000</v>
      </c>
      <c r="G100" s="258">
        <v>126550</v>
      </c>
      <c r="H100" s="258">
        <v>157275</v>
      </c>
      <c r="I100" s="258">
        <v>120000</v>
      </c>
      <c r="J100" s="258">
        <v>48300</v>
      </c>
      <c r="K100" s="258">
        <v>98000</v>
      </c>
      <c r="L100" s="258">
        <v>80000</v>
      </c>
      <c r="M100" s="109">
        <v>79000</v>
      </c>
      <c r="N100" s="214">
        <v>71500</v>
      </c>
      <c r="O100" s="214">
        <v>18400</v>
      </c>
      <c r="P100" s="109">
        <v>20000</v>
      </c>
      <c r="Q100" s="109">
        <v>12804</v>
      </c>
      <c r="R100" s="466"/>
      <c r="S100" s="466">
        <v>7500</v>
      </c>
      <c r="T100" s="320"/>
      <c r="U100" s="466"/>
      <c r="V100" s="464">
        <v>6600</v>
      </c>
      <c r="W100" s="607">
        <v>39750</v>
      </c>
    </row>
    <row r="101" spans="2:23" x14ac:dyDescent="0.2">
      <c r="B101" s="274" t="s">
        <v>258</v>
      </c>
      <c r="C101" s="275" t="s">
        <v>259</v>
      </c>
      <c r="D101" s="269">
        <v>2230</v>
      </c>
      <c r="E101" s="259">
        <v>1550</v>
      </c>
      <c r="F101" s="258">
        <v>1200</v>
      </c>
      <c r="G101" s="256">
        <v>800</v>
      </c>
      <c r="H101" s="256">
        <v>800</v>
      </c>
      <c r="I101" s="258"/>
      <c r="J101" s="258"/>
      <c r="K101" s="258"/>
      <c r="L101" s="258"/>
      <c r="M101" s="108">
        <v>770</v>
      </c>
      <c r="N101" s="206">
        <v>600</v>
      </c>
      <c r="O101" s="206">
        <v>775</v>
      </c>
      <c r="P101" s="108">
        <v>700</v>
      </c>
      <c r="Q101" s="109">
        <v>1010</v>
      </c>
      <c r="R101" s="466">
        <v>208</v>
      </c>
      <c r="S101" s="466">
        <v>1146</v>
      </c>
      <c r="T101" s="320">
        <v>891</v>
      </c>
      <c r="U101" s="466">
        <v>1190</v>
      </c>
      <c r="V101" s="616">
        <v>558</v>
      </c>
      <c r="W101" s="607">
        <v>488</v>
      </c>
    </row>
    <row r="102" spans="2:23" x14ac:dyDescent="0.2">
      <c r="B102" s="274" t="s">
        <v>435</v>
      </c>
      <c r="C102" s="275" t="s">
        <v>261</v>
      </c>
      <c r="D102" s="269">
        <v>1110</v>
      </c>
      <c r="E102" s="257">
        <v>650</v>
      </c>
      <c r="F102" s="256">
        <v>225</v>
      </c>
      <c r="G102" s="256">
        <v>640</v>
      </c>
      <c r="H102" s="258">
        <v>1390</v>
      </c>
      <c r="I102" s="258">
        <v>500</v>
      </c>
      <c r="J102" s="258">
        <v>8400</v>
      </c>
      <c r="K102" s="258">
        <v>6400</v>
      </c>
      <c r="L102" s="258">
        <v>9100</v>
      </c>
      <c r="M102" s="109">
        <v>4140</v>
      </c>
      <c r="N102" s="214">
        <v>3200</v>
      </c>
      <c r="O102" s="214">
        <v>2010</v>
      </c>
      <c r="P102" s="109">
        <v>1230</v>
      </c>
      <c r="Q102" s="109">
        <v>2400</v>
      </c>
      <c r="R102" s="466">
        <v>1900</v>
      </c>
      <c r="S102" s="466">
        <v>2100</v>
      </c>
      <c r="T102" s="320">
        <v>2300</v>
      </c>
      <c r="U102" s="466">
        <v>1900</v>
      </c>
      <c r="V102" s="616">
        <v>1643</v>
      </c>
      <c r="W102" s="607">
        <v>1321</v>
      </c>
    </row>
    <row r="103" spans="2:23" x14ac:dyDescent="0.2">
      <c r="B103" s="274" t="s">
        <v>262</v>
      </c>
      <c r="C103" s="275" t="s">
        <v>310</v>
      </c>
      <c r="D103" s="268">
        <v>280</v>
      </c>
      <c r="E103" s="257">
        <v>300</v>
      </c>
      <c r="F103" s="256">
        <v>300</v>
      </c>
      <c r="G103" s="256"/>
      <c r="H103" s="256"/>
      <c r="I103" s="258"/>
      <c r="J103" s="258"/>
      <c r="K103" s="258"/>
      <c r="L103" s="258"/>
      <c r="M103" s="108"/>
      <c r="N103" s="206"/>
      <c r="O103" s="206"/>
      <c r="P103" s="108">
        <v>40</v>
      </c>
      <c r="Q103" s="109">
        <v>356</v>
      </c>
      <c r="R103" s="466">
        <v>100</v>
      </c>
      <c r="S103" s="466">
        <v>90</v>
      </c>
      <c r="T103" s="320"/>
      <c r="U103" s="466">
        <v>550</v>
      </c>
      <c r="V103" s="464"/>
      <c r="W103" s="607"/>
    </row>
    <row r="104" spans="2:23" x14ac:dyDescent="0.2">
      <c r="B104" s="274" t="s">
        <v>264</v>
      </c>
      <c r="C104" s="275" t="s">
        <v>265</v>
      </c>
      <c r="D104" s="269">
        <v>2050</v>
      </c>
      <c r="E104" s="259">
        <v>2219</v>
      </c>
      <c r="F104" s="258">
        <v>1950</v>
      </c>
      <c r="G104" s="258">
        <v>2467</v>
      </c>
      <c r="H104" s="258">
        <v>1115</v>
      </c>
      <c r="I104" s="258">
        <v>1300</v>
      </c>
      <c r="J104" s="258">
        <v>1400</v>
      </c>
      <c r="K104" s="258">
        <v>3300</v>
      </c>
      <c r="L104" s="258">
        <v>2700</v>
      </c>
      <c r="M104" s="109">
        <v>3000</v>
      </c>
      <c r="N104" s="214">
        <v>2625</v>
      </c>
      <c r="O104" s="214">
        <v>1350</v>
      </c>
      <c r="P104" s="109">
        <v>670</v>
      </c>
      <c r="Q104" s="109">
        <v>530</v>
      </c>
      <c r="R104" s="466">
        <v>1820</v>
      </c>
      <c r="S104" s="466">
        <v>2180</v>
      </c>
      <c r="T104" s="320">
        <v>1230</v>
      </c>
      <c r="U104" s="466">
        <v>2200</v>
      </c>
      <c r="V104" s="616">
        <v>2844</v>
      </c>
      <c r="W104" s="607">
        <v>2705</v>
      </c>
    </row>
    <row r="105" spans="2:23" x14ac:dyDescent="0.2">
      <c r="B105" s="274" t="s">
        <v>620</v>
      </c>
      <c r="C105" s="275" t="s">
        <v>267</v>
      </c>
      <c r="D105" s="269"/>
      <c r="E105" s="259"/>
      <c r="F105" s="258"/>
      <c r="G105" s="258"/>
      <c r="H105" s="258"/>
      <c r="I105" s="258"/>
      <c r="J105" s="258"/>
      <c r="K105" s="258"/>
      <c r="L105" s="258"/>
      <c r="M105" s="109"/>
      <c r="N105" s="214"/>
      <c r="O105" s="214"/>
      <c r="P105" s="109"/>
      <c r="Q105" s="109"/>
      <c r="R105" s="466"/>
      <c r="S105" s="466"/>
      <c r="T105" s="320"/>
      <c r="U105" s="466"/>
      <c r="V105" s="616">
        <v>76</v>
      </c>
      <c r="W105" s="607">
        <v>51</v>
      </c>
    </row>
    <row r="106" spans="2:23" x14ac:dyDescent="0.2">
      <c r="B106" s="274" t="s">
        <v>268</v>
      </c>
      <c r="C106" s="275" t="s">
        <v>269</v>
      </c>
      <c r="D106" s="268">
        <v>80</v>
      </c>
      <c r="E106" s="257"/>
      <c r="F106" s="256"/>
      <c r="G106" s="256"/>
      <c r="H106" s="256"/>
      <c r="I106" s="258"/>
      <c r="J106" s="258"/>
      <c r="K106" s="258"/>
      <c r="L106" s="258"/>
      <c r="M106" s="108"/>
      <c r="N106" s="206"/>
      <c r="O106" s="206"/>
      <c r="P106" s="108"/>
      <c r="Q106" s="109"/>
      <c r="R106" s="466"/>
      <c r="S106" s="466"/>
      <c r="T106" s="320"/>
      <c r="U106" s="466"/>
      <c r="V106" s="464"/>
      <c r="W106" s="607"/>
    </row>
    <row r="107" spans="2:23" x14ac:dyDescent="0.2">
      <c r="B107" s="274" t="s">
        <v>311</v>
      </c>
      <c r="C107" s="275" t="s">
        <v>433</v>
      </c>
      <c r="D107" s="269">
        <v>63000</v>
      </c>
      <c r="E107" s="259">
        <v>11000</v>
      </c>
      <c r="F107" s="258">
        <v>6500</v>
      </c>
      <c r="G107" s="258">
        <v>3500</v>
      </c>
      <c r="H107" s="258">
        <v>10500</v>
      </c>
      <c r="I107" s="258">
        <v>110800</v>
      </c>
      <c r="J107" s="258">
        <v>110500</v>
      </c>
      <c r="K107" s="258">
        <v>78000</v>
      </c>
      <c r="L107" s="258">
        <v>2800</v>
      </c>
      <c r="M107" s="109">
        <v>1200</v>
      </c>
      <c r="N107" s="214"/>
      <c r="O107" s="214"/>
      <c r="P107" s="109"/>
      <c r="Q107" s="109"/>
      <c r="R107" s="466"/>
      <c r="S107" s="466"/>
      <c r="T107" s="320"/>
      <c r="U107" s="466"/>
      <c r="V107" s="464"/>
      <c r="W107" s="607"/>
    </row>
    <row r="108" spans="2:23" x14ac:dyDescent="0.2">
      <c r="B108" s="274" t="s">
        <v>272</v>
      </c>
      <c r="C108" s="275" t="s">
        <v>273</v>
      </c>
      <c r="D108" s="268">
        <v>70</v>
      </c>
      <c r="E108" s="257"/>
      <c r="F108" s="256"/>
      <c r="G108" s="256"/>
      <c r="H108" s="256"/>
      <c r="I108" s="258"/>
      <c r="J108" s="258"/>
      <c r="K108" s="258"/>
      <c r="L108" s="258"/>
      <c r="M108" s="108"/>
      <c r="N108" s="206"/>
      <c r="O108" s="206"/>
      <c r="P108" s="108"/>
      <c r="Q108" s="109"/>
      <c r="R108" s="466"/>
      <c r="S108" s="466"/>
      <c r="T108" s="320"/>
      <c r="U108" s="466"/>
      <c r="V108" s="464"/>
      <c r="W108" s="607"/>
    </row>
    <row r="109" spans="2:23" x14ac:dyDescent="0.2">
      <c r="B109" s="274" t="s">
        <v>276</v>
      </c>
      <c r="C109" s="275" t="s">
        <v>277</v>
      </c>
      <c r="D109" s="269">
        <v>153000</v>
      </c>
      <c r="E109" s="259">
        <v>114000</v>
      </c>
      <c r="F109" s="258">
        <v>169000</v>
      </c>
      <c r="G109" s="258">
        <v>90000</v>
      </c>
      <c r="H109" s="258">
        <v>75750</v>
      </c>
      <c r="I109" s="258">
        <v>100000</v>
      </c>
      <c r="J109" s="258">
        <v>58000</v>
      </c>
      <c r="K109" s="258">
        <v>56000</v>
      </c>
      <c r="L109" s="258">
        <v>95000</v>
      </c>
      <c r="M109" s="109">
        <v>40000</v>
      </c>
      <c r="N109" s="214">
        <v>54600</v>
      </c>
      <c r="O109" s="214">
        <v>36000</v>
      </c>
      <c r="P109" s="109">
        <v>21000</v>
      </c>
      <c r="Q109" s="109">
        <v>15830</v>
      </c>
      <c r="R109" s="466">
        <v>24000</v>
      </c>
      <c r="S109" s="466">
        <v>26000</v>
      </c>
      <c r="T109" s="320">
        <v>22000</v>
      </c>
      <c r="U109" s="466">
        <v>16000</v>
      </c>
      <c r="V109" s="616">
        <v>18100</v>
      </c>
      <c r="W109" s="607">
        <v>35800</v>
      </c>
    </row>
    <row r="110" spans="2:23" x14ac:dyDescent="0.2">
      <c r="B110" s="274" t="s">
        <v>280</v>
      </c>
      <c r="C110" s="275" t="s">
        <v>281</v>
      </c>
      <c r="D110" s="269">
        <v>6100</v>
      </c>
      <c r="E110" s="259">
        <v>6094</v>
      </c>
      <c r="F110" s="258">
        <v>5250</v>
      </c>
      <c r="G110" s="258">
        <v>3000</v>
      </c>
      <c r="H110" s="258">
        <v>1000</v>
      </c>
      <c r="I110" s="258">
        <v>1000</v>
      </c>
      <c r="J110" s="258">
        <v>750</v>
      </c>
      <c r="K110" s="258">
        <v>160</v>
      </c>
      <c r="L110" s="258">
        <v>115</v>
      </c>
      <c r="M110" s="108">
        <v>100</v>
      </c>
      <c r="N110" s="206"/>
      <c r="O110" s="206"/>
      <c r="P110" s="108"/>
      <c r="Q110" s="109"/>
      <c r="R110" s="466"/>
      <c r="S110" s="466"/>
      <c r="T110" s="320"/>
      <c r="U110" s="466"/>
      <c r="V110" s="464"/>
      <c r="W110" s="607"/>
    </row>
    <row r="111" spans="2:23" x14ac:dyDescent="0.2">
      <c r="B111" s="274" t="s">
        <v>434</v>
      </c>
      <c r="C111" s="275" t="s">
        <v>199</v>
      </c>
      <c r="D111" s="269">
        <v>201000</v>
      </c>
      <c r="E111" s="259">
        <v>164000</v>
      </c>
      <c r="F111" s="258">
        <v>160000</v>
      </c>
      <c r="G111" s="258">
        <v>28000</v>
      </c>
      <c r="H111" s="258">
        <v>27000</v>
      </c>
      <c r="I111" s="258">
        <v>56000</v>
      </c>
      <c r="J111" s="258">
        <v>14900</v>
      </c>
      <c r="K111" s="258">
        <v>17000</v>
      </c>
      <c r="L111" s="258">
        <v>20000</v>
      </c>
      <c r="M111" s="109">
        <v>1200</v>
      </c>
      <c r="N111" s="214">
        <v>35350</v>
      </c>
      <c r="O111" s="214">
        <v>14700</v>
      </c>
      <c r="P111" s="109">
        <v>34450</v>
      </c>
      <c r="Q111" s="109">
        <v>29000</v>
      </c>
      <c r="R111" s="466">
        <v>4200</v>
      </c>
      <c r="S111" s="466">
        <v>170</v>
      </c>
      <c r="T111" s="320"/>
      <c r="U111" s="466">
        <v>12000</v>
      </c>
      <c r="V111" s="616">
        <v>9000</v>
      </c>
      <c r="W111" s="607">
        <v>8800</v>
      </c>
    </row>
    <row r="112" spans="2:23" x14ac:dyDescent="0.2">
      <c r="B112" s="274" t="s">
        <v>284</v>
      </c>
      <c r="C112" s="275" t="s">
        <v>285</v>
      </c>
      <c r="D112" s="269">
        <v>2000</v>
      </c>
      <c r="E112" s="259">
        <v>2000</v>
      </c>
      <c r="F112" s="258">
        <v>2000</v>
      </c>
      <c r="G112" s="256"/>
      <c r="H112" s="256"/>
      <c r="I112" s="258"/>
      <c r="J112" s="258"/>
      <c r="K112" s="258"/>
      <c r="L112" s="258"/>
      <c r="M112" s="108"/>
      <c r="N112" s="206"/>
      <c r="O112" s="206"/>
      <c r="P112" s="108"/>
      <c r="Q112" s="109"/>
      <c r="R112" s="466"/>
      <c r="S112" s="466"/>
      <c r="T112" s="320"/>
      <c r="U112" s="466"/>
      <c r="V112" s="464"/>
      <c r="W112" s="607"/>
    </row>
    <row r="113" spans="2:23" x14ac:dyDescent="0.2">
      <c r="B113" s="274" t="s">
        <v>290</v>
      </c>
      <c r="C113" s="275" t="s">
        <v>291</v>
      </c>
      <c r="D113" s="269">
        <v>7425</v>
      </c>
      <c r="E113" s="257">
        <v>700</v>
      </c>
      <c r="F113" s="256"/>
      <c r="G113" s="256"/>
      <c r="H113" s="256"/>
      <c r="I113" s="258"/>
      <c r="J113" s="258">
        <v>200</v>
      </c>
      <c r="K113" s="258"/>
      <c r="L113" s="258">
        <v>4300</v>
      </c>
      <c r="M113" s="109">
        <v>19874</v>
      </c>
      <c r="N113" s="214">
        <v>1623</v>
      </c>
      <c r="O113" s="214"/>
      <c r="P113" s="109">
        <v>18785</v>
      </c>
      <c r="Q113" s="109">
        <v>19300</v>
      </c>
      <c r="R113" s="466">
        <v>8140</v>
      </c>
      <c r="S113" s="466">
        <v>7262</v>
      </c>
      <c r="T113" s="320">
        <v>30180</v>
      </c>
      <c r="U113" s="466">
        <v>39024</v>
      </c>
      <c r="V113" s="616">
        <v>17103</v>
      </c>
      <c r="W113" s="607">
        <v>17424</v>
      </c>
    </row>
    <row r="114" spans="2:23" x14ac:dyDescent="0.2">
      <c r="B114" s="274" t="s">
        <v>286</v>
      </c>
      <c r="C114" s="275" t="s">
        <v>287</v>
      </c>
      <c r="D114" s="269"/>
      <c r="E114" s="257"/>
      <c r="F114" s="256"/>
      <c r="G114" s="256"/>
      <c r="H114" s="256"/>
      <c r="I114" s="258">
        <v>300</v>
      </c>
      <c r="J114" s="258">
        <v>4300</v>
      </c>
      <c r="K114" s="258">
        <v>1300</v>
      </c>
      <c r="L114" s="258">
        <v>2500</v>
      </c>
      <c r="M114" s="109">
        <v>1600</v>
      </c>
      <c r="N114" s="214">
        <v>650</v>
      </c>
      <c r="O114" s="214">
        <v>500</v>
      </c>
      <c r="P114" s="109">
        <v>500</v>
      </c>
      <c r="Q114" s="109">
        <v>500</v>
      </c>
      <c r="R114" s="466">
        <v>500</v>
      </c>
      <c r="S114" s="466">
        <v>400</v>
      </c>
      <c r="T114" s="320"/>
      <c r="U114" s="466"/>
      <c r="V114" s="464"/>
      <c r="W114" s="607"/>
    </row>
    <row r="115" spans="2:23" x14ac:dyDescent="0.2">
      <c r="B115" s="274" t="s">
        <v>295</v>
      </c>
      <c r="C115" s="275" t="s">
        <v>312</v>
      </c>
      <c r="D115" s="268">
        <v>635</v>
      </c>
      <c r="E115" s="257">
        <v>550</v>
      </c>
      <c r="F115" s="256">
        <v>480</v>
      </c>
      <c r="G115" s="256">
        <v>225</v>
      </c>
      <c r="H115" s="256"/>
      <c r="I115" s="258">
        <v>80</v>
      </c>
      <c r="J115" s="258">
        <v>5300</v>
      </c>
      <c r="K115" s="258">
        <v>3750</v>
      </c>
      <c r="L115" s="258">
        <v>2500</v>
      </c>
      <c r="M115" s="109">
        <v>1950</v>
      </c>
      <c r="N115" s="214">
        <v>1094</v>
      </c>
      <c r="O115" s="214">
        <v>1000</v>
      </c>
      <c r="P115" s="109">
        <v>270</v>
      </c>
      <c r="Q115" s="109">
        <v>311</v>
      </c>
      <c r="R115" s="466">
        <v>1015</v>
      </c>
      <c r="S115" s="466">
        <v>760</v>
      </c>
      <c r="T115" s="320">
        <v>1430</v>
      </c>
      <c r="U115" s="466">
        <v>1110</v>
      </c>
      <c r="V115" s="616">
        <v>830</v>
      </c>
      <c r="W115" s="607">
        <v>600</v>
      </c>
    </row>
    <row r="116" spans="2:23" x14ac:dyDescent="0.2">
      <c r="B116" s="274" t="s">
        <v>282</v>
      </c>
      <c r="C116" s="275" t="s">
        <v>283</v>
      </c>
      <c r="D116" s="268"/>
      <c r="E116" s="257"/>
      <c r="F116" s="256"/>
      <c r="G116" s="256"/>
      <c r="H116" s="256"/>
      <c r="I116" s="258"/>
      <c r="J116" s="258"/>
      <c r="K116" s="258"/>
      <c r="L116" s="258"/>
      <c r="M116" s="109">
        <v>150</v>
      </c>
      <c r="N116" s="214"/>
      <c r="O116" s="214"/>
      <c r="P116" s="109"/>
      <c r="Q116" s="109"/>
      <c r="R116" s="466"/>
      <c r="S116" s="466"/>
      <c r="T116" s="320"/>
      <c r="U116" s="466"/>
      <c r="V116" s="464"/>
      <c r="W116" s="607"/>
    </row>
    <row r="117" spans="2:23" x14ac:dyDescent="0.2">
      <c r="B117" s="472" t="s">
        <v>580</v>
      </c>
      <c r="C117" s="275" t="s">
        <v>502</v>
      </c>
      <c r="D117" s="278"/>
      <c r="E117" s="279"/>
      <c r="F117" s="280"/>
      <c r="G117" s="280"/>
      <c r="H117" s="280"/>
      <c r="I117" s="281"/>
      <c r="J117" s="281"/>
      <c r="K117" s="281"/>
      <c r="L117" s="281"/>
      <c r="M117" s="78"/>
      <c r="N117" s="159"/>
      <c r="O117" s="159"/>
      <c r="P117" s="109"/>
      <c r="Q117" s="109"/>
      <c r="R117" s="466"/>
      <c r="S117" s="466">
        <v>110</v>
      </c>
      <c r="T117" s="320">
        <v>255</v>
      </c>
      <c r="U117" s="466">
        <v>705</v>
      </c>
      <c r="V117" s="616">
        <v>358</v>
      </c>
      <c r="W117" s="607">
        <v>1171</v>
      </c>
    </row>
    <row r="118" spans="2:23" ht="13.5" thickBot="1" x14ac:dyDescent="0.25">
      <c r="B118" s="260" t="s">
        <v>302</v>
      </c>
      <c r="C118" s="276" t="s">
        <v>472</v>
      </c>
      <c r="D118" s="663">
        <v>140</v>
      </c>
      <c r="E118" s="664">
        <v>95</v>
      </c>
      <c r="F118" s="665">
        <v>70</v>
      </c>
      <c r="G118" s="665"/>
      <c r="H118" s="665"/>
      <c r="I118" s="666"/>
      <c r="J118" s="666"/>
      <c r="K118" s="666">
        <v>900</v>
      </c>
      <c r="L118" s="666">
        <v>420</v>
      </c>
      <c r="M118" s="533">
        <v>204</v>
      </c>
      <c r="N118" s="547">
        <v>30</v>
      </c>
      <c r="O118" s="547">
        <v>40</v>
      </c>
      <c r="P118" s="533">
        <v>350</v>
      </c>
      <c r="Q118" s="110">
        <v>195</v>
      </c>
      <c r="R118" s="647">
        <v>165</v>
      </c>
      <c r="S118" s="647">
        <v>160</v>
      </c>
      <c r="T118" s="648">
        <v>180</v>
      </c>
      <c r="U118" s="647">
        <v>280</v>
      </c>
      <c r="V118" s="667">
        <v>27</v>
      </c>
      <c r="W118" s="683">
        <v>20</v>
      </c>
    </row>
    <row r="119" spans="2:23" ht="14.25" thickBot="1" x14ac:dyDescent="0.3">
      <c r="B119" s="270" t="s">
        <v>313</v>
      </c>
      <c r="C119" s="271"/>
      <c r="D119" s="282">
        <v>754655</v>
      </c>
      <c r="E119" s="283">
        <v>460620</v>
      </c>
      <c r="F119" s="284">
        <v>577495</v>
      </c>
      <c r="G119" s="284">
        <v>329417</v>
      </c>
      <c r="H119" s="284">
        <v>334470</v>
      </c>
      <c r="I119" s="284">
        <f t="shared" ref="I119:Q119" si="2">SUM(I82:I118)</f>
        <v>427560</v>
      </c>
      <c r="J119" s="284">
        <f t="shared" si="2"/>
        <v>326909</v>
      </c>
      <c r="K119" s="284">
        <f t="shared" si="2"/>
        <v>334140</v>
      </c>
      <c r="L119" s="284">
        <f t="shared" si="2"/>
        <v>290360</v>
      </c>
      <c r="M119" s="284">
        <f t="shared" si="2"/>
        <v>184417</v>
      </c>
      <c r="N119" s="309">
        <f t="shared" si="2"/>
        <v>208088</v>
      </c>
      <c r="O119" s="309">
        <f t="shared" si="2"/>
        <v>104754</v>
      </c>
      <c r="P119" s="284">
        <f t="shared" si="2"/>
        <v>123127</v>
      </c>
      <c r="Q119" s="39">
        <f t="shared" si="2"/>
        <v>97932</v>
      </c>
      <c r="R119" s="298">
        <f t="shared" ref="R119:W119" si="3">SUM(R82:R118)</f>
        <v>65778</v>
      </c>
      <c r="S119" s="298">
        <f t="shared" si="3"/>
        <v>74494</v>
      </c>
      <c r="T119" s="654">
        <f t="shared" si="3"/>
        <v>80417</v>
      </c>
      <c r="U119" s="298">
        <f t="shared" si="3"/>
        <v>97218</v>
      </c>
      <c r="V119" s="668">
        <f t="shared" si="3"/>
        <v>76148</v>
      </c>
      <c r="W119" s="687">
        <f t="shared" si="3"/>
        <v>138264</v>
      </c>
    </row>
    <row r="120" spans="2:23" x14ac:dyDescent="0.2">
      <c r="B120" s="97"/>
      <c r="C120" s="98"/>
      <c r="D120" s="99"/>
      <c r="E120" s="100"/>
      <c r="F120" s="99"/>
      <c r="G120" s="99"/>
      <c r="H120" s="99"/>
      <c r="I120" s="99"/>
      <c r="J120" s="99"/>
      <c r="K120" s="99"/>
    </row>
    <row r="121" spans="2:23" ht="12.75" customHeight="1" x14ac:dyDescent="0.2">
      <c r="B121" s="754" t="s">
        <v>499</v>
      </c>
      <c r="C121" s="748"/>
      <c r="D121" s="748"/>
      <c r="E121" s="748"/>
      <c r="F121" s="748"/>
      <c r="G121" s="748"/>
      <c r="H121" s="748"/>
      <c r="I121" s="748"/>
    </row>
    <row r="122" spans="2:23" ht="13.5" thickBot="1" x14ac:dyDescent="0.25"/>
    <row r="123" spans="2:23" ht="13.5" customHeight="1" thickBot="1" x14ac:dyDescent="0.25">
      <c r="B123" s="752" t="s">
        <v>353</v>
      </c>
      <c r="C123" s="753"/>
      <c r="D123" s="758" t="s">
        <v>207</v>
      </c>
      <c r="E123" s="759"/>
      <c r="F123" s="759"/>
      <c r="G123" s="759"/>
      <c r="H123" s="759"/>
      <c r="I123" s="759"/>
      <c r="J123" s="759"/>
      <c r="K123" s="759"/>
      <c r="L123" s="759"/>
      <c r="M123" s="759"/>
      <c r="N123" s="759"/>
      <c r="O123" s="759"/>
      <c r="P123" s="759"/>
      <c r="Q123" s="759"/>
      <c r="R123" s="759"/>
      <c r="S123" s="759"/>
      <c r="T123" s="759"/>
      <c r="U123" s="759"/>
      <c r="V123" s="759"/>
      <c r="W123" s="760"/>
    </row>
    <row r="124" spans="2:23" ht="12.75" customHeight="1" x14ac:dyDescent="0.2">
      <c r="B124" s="749" t="s">
        <v>463</v>
      </c>
      <c r="C124" s="761" t="s">
        <v>464</v>
      </c>
      <c r="D124" s="617" t="s">
        <v>208</v>
      </c>
      <c r="E124" s="618" t="s">
        <v>210</v>
      </c>
      <c r="F124" s="619" t="s">
        <v>210</v>
      </c>
      <c r="G124" s="619" t="s">
        <v>210</v>
      </c>
      <c r="H124" s="619" t="s">
        <v>210</v>
      </c>
      <c r="I124" s="619" t="s">
        <v>210</v>
      </c>
      <c r="J124" s="755" t="s">
        <v>316</v>
      </c>
      <c r="K124" s="755" t="s">
        <v>397</v>
      </c>
      <c r="L124" s="755" t="s">
        <v>410</v>
      </c>
      <c r="M124" s="620" t="s">
        <v>210</v>
      </c>
      <c r="N124" s="620" t="s">
        <v>210</v>
      </c>
      <c r="O124" s="620" t="s">
        <v>210</v>
      </c>
      <c r="P124" s="620" t="s">
        <v>210</v>
      </c>
      <c r="Q124" s="621" t="s">
        <v>210</v>
      </c>
      <c r="R124" s="622" t="s">
        <v>210</v>
      </c>
      <c r="S124" s="622" t="s">
        <v>210</v>
      </c>
      <c r="T124" s="622" t="s">
        <v>210</v>
      </c>
      <c r="U124" s="622" t="s">
        <v>210</v>
      </c>
      <c r="V124" s="623" t="s">
        <v>210</v>
      </c>
      <c r="W124" s="624" t="s">
        <v>210</v>
      </c>
    </row>
    <row r="125" spans="2:23" ht="26.25" thickBot="1" x14ac:dyDescent="0.25">
      <c r="B125" s="749"/>
      <c r="C125" s="761"/>
      <c r="D125" s="669" t="s">
        <v>209</v>
      </c>
      <c r="E125" s="670" t="s">
        <v>211</v>
      </c>
      <c r="F125" s="671" t="s">
        <v>212</v>
      </c>
      <c r="G125" s="671" t="s">
        <v>213</v>
      </c>
      <c r="H125" s="671" t="s">
        <v>214</v>
      </c>
      <c r="I125" s="671" t="s">
        <v>315</v>
      </c>
      <c r="J125" s="757"/>
      <c r="K125" s="757"/>
      <c r="L125" s="757"/>
      <c r="M125" s="672" t="s">
        <v>449</v>
      </c>
      <c r="N125" s="672" t="s">
        <v>462</v>
      </c>
      <c r="O125" s="672" t="s">
        <v>483</v>
      </c>
      <c r="P125" s="672" t="s">
        <v>504</v>
      </c>
      <c r="Q125" s="673" t="s">
        <v>521</v>
      </c>
      <c r="R125" s="674" t="s">
        <v>544</v>
      </c>
      <c r="S125" s="674" t="s">
        <v>576</v>
      </c>
      <c r="T125" s="674" t="s">
        <v>587</v>
      </c>
      <c r="U125" s="674" t="s">
        <v>600</v>
      </c>
      <c r="V125" s="675" t="s">
        <v>608</v>
      </c>
      <c r="W125" s="676" t="s">
        <v>623</v>
      </c>
    </row>
    <row r="126" spans="2:23" x14ac:dyDescent="0.2">
      <c r="B126" s="272" t="s">
        <v>220</v>
      </c>
      <c r="C126" s="377" t="s">
        <v>221</v>
      </c>
      <c r="D126" s="658">
        <v>500</v>
      </c>
      <c r="E126" s="677">
        <v>11500</v>
      </c>
      <c r="F126" s="661">
        <v>10000</v>
      </c>
      <c r="G126" s="661">
        <v>8000</v>
      </c>
      <c r="H126" s="660">
        <v>700</v>
      </c>
      <c r="I126" s="660"/>
      <c r="J126" s="660">
        <v>175</v>
      </c>
      <c r="K126" s="660">
        <v>595</v>
      </c>
      <c r="L126" s="660">
        <v>718</v>
      </c>
      <c r="M126" s="529">
        <v>335</v>
      </c>
      <c r="N126" s="529">
        <v>200</v>
      </c>
      <c r="O126" s="529">
        <v>233</v>
      </c>
      <c r="P126" s="529"/>
      <c r="Q126" s="635"/>
      <c r="R126" s="476"/>
      <c r="S126" s="476"/>
      <c r="T126" s="476"/>
      <c r="U126" s="476"/>
      <c r="V126" s="678"/>
      <c r="W126" s="637"/>
    </row>
    <row r="127" spans="2:23" x14ac:dyDescent="0.2">
      <c r="B127" s="274" t="s">
        <v>436</v>
      </c>
      <c r="C127" s="378" t="s">
        <v>244</v>
      </c>
      <c r="D127" s="268">
        <v>150</v>
      </c>
      <c r="E127" s="259">
        <v>2940</v>
      </c>
      <c r="F127" s="258">
        <v>2000</v>
      </c>
      <c r="G127" s="258">
        <v>4100</v>
      </c>
      <c r="H127" s="258">
        <v>3300</v>
      </c>
      <c r="I127" s="258">
        <v>3200</v>
      </c>
      <c r="J127" s="258">
        <v>4830</v>
      </c>
      <c r="K127" s="258">
        <v>2448</v>
      </c>
      <c r="L127" s="258">
        <v>1730</v>
      </c>
      <c r="M127" s="108">
        <v>803</v>
      </c>
      <c r="N127" s="108"/>
      <c r="O127" s="108">
        <v>994</v>
      </c>
      <c r="P127" s="109">
        <v>1494</v>
      </c>
      <c r="Q127" s="109">
        <v>500</v>
      </c>
      <c r="R127" s="475">
        <v>465</v>
      </c>
      <c r="S127" s="475"/>
      <c r="T127" s="475"/>
      <c r="U127" s="475"/>
      <c r="V127" s="112"/>
      <c r="W127" s="606"/>
    </row>
    <row r="128" spans="2:23" x14ac:dyDescent="0.2">
      <c r="B128" s="274" t="s">
        <v>218</v>
      </c>
      <c r="C128" s="378" t="s">
        <v>198</v>
      </c>
      <c r="D128" s="268"/>
      <c r="E128" s="259"/>
      <c r="F128" s="258"/>
      <c r="G128" s="258"/>
      <c r="H128" s="258"/>
      <c r="I128" s="258"/>
      <c r="J128" s="258"/>
      <c r="K128" s="258"/>
      <c r="L128" s="258"/>
      <c r="M128" s="108"/>
      <c r="N128" s="108"/>
      <c r="O128" s="108"/>
      <c r="P128" s="109"/>
      <c r="Q128" s="109"/>
      <c r="R128" s="475">
        <v>730</v>
      </c>
      <c r="S128" s="320">
        <v>3400</v>
      </c>
      <c r="T128" s="320">
        <v>3241</v>
      </c>
      <c r="U128" s="320">
        <v>1128</v>
      </c>
      <c r="V128" s="112"/>
      <c r="W128" s="606"/>
    </row>
    <row r="129" spans="2:23" ht="26.25" customHeight="1" x14ac:dyDescent="0.2">
      <c r="B129" s="277" t="s">
        <v>245</v>
      </c>
      <c r="C129" s="379" t="s">
        <v>246</v>
      </c>
      <c r="D129" s="679">
        <v>43100</v>
      </c>
      <c r="E129" s="261">
        <v>37900</v>
      </c>
      <c r="F129" s="261">
        <v>34050</v>
      </c>
      <c r="G129" s="261">
        <v>39000</v>
      </c>
      <c r="H129" s="261">
        <v>32610</v>
      </c>
      <c r="I129" s="261">
        <v>31696</v>
      </c>
      <c r="J129" s="261">
        <v>42760</v>
      </c>
      <c r="K129" s="261">
        <v>31645</v>
      </c>
      <c r="L129" s="261">
        <v>28849</v>
      </c>
      <c r="M129" s="320">
        <v>33891</v>
      </c>
      <c r="N129" s="320">
        <v>23120</v>
      </c>
      <c r="O129" s="320">
        <v>22770</v>
      </c>
      <c r="P129" s="320">
        <v>26525</v>
      </c>
      <c r="Q129" s="320">
        <v>29295</v>
      </c>
      <c r="R129" s="320">
        <v>30955</v>
      </c>
      <c r="S129" s="320">
        <v>29180</v>
      </c>
      <c r="T129" s="320">
        <v>30075</v>
      </c>
      <c r="U129" s="320">
        <v>24505</v>
      </c>
      <c r="V129" s="570">
        <v>28642</v>
      </c>
      <c r="W129" s="607">
        <v>26720</v>
      </c>
    </row>
    <row r="130" spans="2:23" x14ac:dyDescent="0.2">
      <c r="B130" s="274" t="s">
        <v>437</v>
      </c>
      <c r="C130" s="378" t="s">
        <v>321</v>
      </c>
      <c r="D130" s="269"/>
      <c r="E130" s="259"/>
      <c r="F130" s="258"/>
      <c r="G130" s="258"/>
      <c r="H130" s="258"/>
      <c r="I130" s="258"/>
      <c r="J130" s="258">
        <v>87</v>
      </c>
      <c r="K130" s="258"/>
      <c r="L130" s="258"/>
      <c r="M130" s="108"/>
      <c r="N130" s="108"/>
      <c r="O130" s="108"/>
      <c r="P130" s="108"/>
      <c r="Q130" s="109"/>
      <c r="R130" s="475"/>
      <c r="S130" s="475"/>
      <c r="T130" s="475"/>
      <c r="U130" s="475"/>
      <c r="V130" s="112"/>
      <c r="W130" s="606"/>
    </row>
    <row r="131" spans="2:23" ht="13.5" thickBot="1" x14ac:dyDescent="0.25">
      <c r="B131" s="260" t="s">
        <v>314</v>
      </c>
      <c r="C131" s="380" t="s">
        <v>300</v>
      </c>
      <c r="D131" s="663"/>
      <c r="E131" s="664"/>
      <c r="F131" s="665"/>
      <c r="G131" s="665"/>
      <c r="H131" s="665">
        <v>150</v>
      </c>
      <c r="I131" s="665"/>
      <c r="J131" s="665">
        <v>46</v>
      </c>
      <c r="K131" s="665"/>
      <c r="L131" s="665"/>
      <c r="M131" s="533">
        <v>7</v>
      </c>
      <c r="N131" s="533"/>
      <c r="O131" s="533"/>
      <c r="P131" s="533"/>
      <c r="Q131" s="110"/>
      <c r="R131" s="535"/>
      <c r="S131" s="535"/>
      <c r="T131" s="535"/>
      <c r="U131" s="535"/>
      <c r="V131" s="680"/>
      <c r="W131" s="649"/>
    </row>
    <row r="132" spans="2:23" ht="14.25" thickBot="1" x14ac:dyDescent="0.3">
      <c r="B132" s="270" t="s">
        <v>313</v>
      </c>
      <c r="C132" s="271"/>
      <c r="D132" s="282">
        <v>43750</v>
      </c>
      <c r="E132" s="681">
        <v>52340</v>
      </c>
      <c r="F132" s="284">
        <v>46050</v>
      </c>
      <c r="G132" s="284">
        <v>51100</v>
      </c>
      <c r="H132" s="284">
        <v>36360</v>
      </c>
      <c r="I132" s="284">
        <f t="shared" ref="I132:P132" si="4">SUM(I126:I131)</f>
        <v>34896</v>
      </c>
      <c r="J132" s="284">
        <f t="shared" si="4"/>
        <v>47898</v>
      </c>
      <c r="K132" s="284">
        <f t="shared" si="4"/>
        <v>34688</v>
      </c>
      <c r="L132" s="284">
        <f t="shared" si="4"/>
        <v>31297</v>
      </c>
      <c r="M132" s="284">
        <f t="shared" si="4"/>
        <v>35036</v>
      </c>
      <c r="N132" s="284">
        <f t="shared" si="4"/>
        <v>23320</v>
      </c>
      <c r="O132" s="284">
        <f t="shared" si="4"/>
        <v>23997</v>
      </c>
      <c r="P132" s="284">
        <f t="shared" si="4"/>
        <v>28019</v>
      </c>
      <c r="Q132" s="39">
        <f>SUM(Q126:Q131)</f>
        <v>29795</v>
      </c>
      <c r="R132" s="654">
        <f>SUM(R126:R131)</f>
        <v>32150</v>
      </c>
      <c r="S132" s="654">
        <f>SUM(S128:S131)</f>
        <v>32580</v>
      </c>
      <c r="T132" s="654">
        <f>SUM(T128:T131)</f>
        <v>33316</v>
      </c>
      <c r="U132" s="654">
        <f>SUM(U126:U131)</f>
        <v>25633</v>
      </c>
      <c r="V132" s="654">
        <f>SUM(V126:V131)</f>
        <v>28642</v>
      </c>
      <c r="W132" s="654">
        <f>SUM(W126:W131)</f>
        <v>26720</v>
      </c>
    </row>
  </sheetData>
  <mergeCells count="23">
    <mergeCell ref="B124:B125"/>
    <mergeCell ref="C124:C125"/>
    <mergeCell ref="B14:C14"/>
    <mergeCell ref="L15:L16"/>
    <mergeCell ref="B77:F77"/>
    <mergeCell ref="J15:J16"/>
    <mergeCell ref="K15:K16"/>
    <mergeCell ref="L124:L125"/>
    <mergeCell ref="J124:J125"/>
    <mergeCell ref="J80:J81"/>
    <mergeCell ref="K80:K81"/>
    <mergeCell ref="K124:K125"/>
    <mergeCell ref="L80:L81"/>
    <mergeCell ref="D14:W14"/>
    <mergeCell ref="D79:W79"/>
    <mergeCell ref="D123:W123"/>
    <mergeCell ref="B15:B16"/>
    <mergeCell ref="C15:C16"/>
    <mergeCell ref="B79:C79"/>
    <mergeCell ref="B123:C123"/>
    <mergeCell ref="B80:B81"/>
    <mergeCell ref="C80:C81"/>
    <mergeCell ref="B121:I121"/>
  </mergeCells>
  <phoneticPr fontId="0" type="noConversion"/>
  <pageMargins left="0.35433070866141736" right="0.19685039370078741" top="0.43307086614173229" bottom="0.98425196850393704" header="0" footer="0"/>
  <pageSetup paperSize="8" scale="70" fitToHeight="6" orientation="landscape"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X104"/>
  <sheetViews>
    <sheetView zoomScale="70" zoomScaleNormal="70" workbookViewId="0">
      <selection activeCell="R5" sqref="R5"/>
    </sheetView>
  </sheetViews>
  <sheetFormatPr baseColWidth="10" defaultRowHeight="12.75" x14ac:dyDescent="0.2"/>
  <cols>
    <col min="1" max="1" width="2.5703125" customWidth="1"/>
    <col min="2" max="2" width="55.85546875" customWidth="1"/>
    <col min="3" max="3" width="10.28515625" customWidth="1"/>
    <col min="4" max="4" width="9.28515625" customWidth="1"/>
    <col min="5" max="5" width="10.28515625" customWidth="1"/>
    <col min="6" max="6" width="8.42578125" customWidth="1"/>
    <col min="7" max="7" width="9.5703125" customWidth="1"/>
    <col min="8" max="8" width="8.28515625" customWidth="1"/>
    <col min="9" max="9" width="9.28515625" customWidth="1"/>
    <col min="10" max="10" width="10.28515625" customWidth="1"/>
    <col min="11" max="11" width="8.5703125" customWidth="1"/>
    <col min="12" max="12" width="8.7109375" customWidth="1"/>
    <col min="13" max="13" width="9.28515625" customWidth="1"/>
    <col min="14" max="14" width="8.5703125" customWidth="1"/>
    <col min="15" max="15" width="10.7109375" customWidth="1"/>
    <col min="16" max="16" width="9.5703125" customWidth="1"/>
    <col min="17" max="17" width="9" style="65" customWidth="1"/>
    <col min="18" max="19" width="9.28515625" customWidth="1"/>
    <col min="20" max="22" width="9" customWidth="1"/>
    <col min="23" max="23" width="10" customWidth="1"/>
  </cols>
  <sheetData>
    <row r="2" spans="2:24" ht="18" x14ac:dyDescent="0.25">
      <c r="B2" s="10" t="s">
        <v>650</v>
      </c>
    </row>
    <row r="3" spans="2:24" ht="15.75" x14ac:dyDescent="0.25">
      <c r="B3" s="11" t="s">
        <v>10</v>
      </c>
    </row>
    <row r="6" spans="2:24" x14ac:dyDescent="0.2">
      <c r="B6" s="19" t="s">
        <v>42</v>
      </c>
      <c r="C6" t="s">
        <v>489</v>
      </c>
    </row>
    <row r="7" spans="2:24" x14ac:dyDescent="0.2">
      <c r="B7" s="19"/>
    </row>
    <row r="8" spans="2:24" x14ac:dyDescent="0.2">
      <c r="B8" s="19" t="s">
        <v>43</v>
      </c>
      <c r="C8" s="29" t="s">
        <v>21</v>
      </c>
      <c r="D8" t="s">
        <v>166</v>
      </c>
    </row>
    <row r="9" spans="2:24" x14ac:dyDescent="0.2">
      <c r="B9" s="19"/>
    </row>
    <row r="10" spans="2:24" x14ac:dyDescent="0.2">
      <c r="B10" s="19" t="s">
        <v>44</v>
      </c>
      <c r="C10" t="s">
        <v>64</v>
      </c>
    </row>
    <row r="11" spans="2:24" x14ac:dyDescent="0.2">
      <c r="B11" s="19"/>
    </row>
    <row r="13" spans="2:24" x14ac:dyDescent="0.2">
      <c r="B13" s="765" t="s">
        <v>586</v>
      </c>
      <c r="C13" s="765"/>
      <c r="D13" s="765"/>
      <c r="E13" s="765"/>
      <c r="F13" s="765"/>
      <c r="G13" s="765"/>
      <c r="H13" s="765"/>
      <c r="I13" s="765"/>
    </row>
    <row r="14" spans="2:24" ht="13.5" thickBot="1" x14ac:dyDescent="0.25"/>
    <row r="15" spans="2:24" ht="13.5" thickBot="1" x14ac:dyDescent="0.25">
      <c r="B15" s="8" t="s">
        <v>165</v>
      </c>
      <c r="C15" s="28">
        <v>2003</v>
      </c>
      <c r="D15" s="28">
        <v>2004</v>
      </c>
      <c r="E15" s="28">
        <v>2005</v>
      </c>
      <c r="F15" s="28">
        <v>2006</v>
      </c>
      <c r="G15" s="28">
        <v>2007</v>
      </c>
      <c r="H15" s="28">
        <v>2008</v>
      </c>
      <c r="I15" s="28">
        <v>2009</v>
      </c>
      <c r="J15" s="28">
        <v>2010</v>
      </c>
      <c r="K15" s="28">
        <v>2011</v>
      </c>
      <c r="L15" s="28">
        <v>2012</v>
      </c>
      <c r="M15" s="251">
        <v>2013</v>
      </c>
      <c r="N15" s="28">
        <v>2014</v>
      </c>
      <c r="O15" s="28">
        <v>2015</v>
      </c>
      <c r="P15" s="137">
        <v>2016</v>
      </c>
      <c r="Q15" s="458">
        <v>2017</v>
      </c>
      <c r="R15" s="164">
        <v>2018</v>
      </c>
      <c r="S15" s="176">
        <v>2019</v>
      </c>
      <c r="T15" s="176">
        <v>2020</v>
      </c>
      <c r="U15" s="164">
        <v>2021</v>
      </c>
      <c r="V15" s="179">
        <v>2022</v>
      </c>
      <c r="W15" s="155">
        <v>2023</v>
      </c>
      <c r="X15" s="326"/>
    </row>
    <row r="16" spans="2:24" x14ac:dyDescent="0.2">
      <c r="B16" s="694" t="s">
        <v>167</v>
      </c>
      <c r="C16" s="573">
        <v>1.5</v>
      </c>
      <c r="D16" s="573"/>
      <c r="E16" s="573">
        <v>0.3</v>
      </c>
      <c r="F16" s="573">
        <v>4</v>
      </c>
      <c r="G16" s="573">
        <v>2</v>
      </c>
      <c r="H16" s="573">
        <v>3</v>
      </c>
      <c r="I16" s="573">
        <v>3.5</v>
      </c>
      <c r="J16" s="573">
        <v>2</v>
      </c>
      <c r="K16" s="573">
        <v>1</v>
      </c>
      <c r="L16" s="573">
        <v>4.5</v>
      </c>
      <c r="M16" s="573">
        <v>4</v>
      </c>
      <c r="N16" s="573">
        <v>3.5</v>
      </c>
      <c r="O16" s="573">
        <v>2</v>
      </c>
      <c r="P16" s="573">
        <v>3</v>
      </c>
      <c r="Q16" s="695">
        <v>1.5</v>
      </c>
      <c r="R16" s="573">
        <v>1</v>
      </c>
      <c r="S16" s="695">
        <v>0.5</v>
      </c>
      <c r="T16" s="695">
        <v>0.5</v>
      </c>
      <c r="U16" s="573">
        <v>0.2</v>
      </c>
      <c r="V16" s="573">
        <v>1.1000000000000001</v>
      </c>
      <c r="W16" s="573">
        <v>3</v>
      </c>
    </row>
    <row r="17" spans="2:23" x14ac:dyDescent="0.2">
      <c r="B17" s="325" t="s">
        <v>611</v>
      </c>
      <c r="C17" s="321"/>
      <c r="D17" s="321">
        <v>0.5</v>
      </c>
      <c r="E17" s="321"/>
      <c r="F17" s="321"/>
      <c r="G17" s="321"/>
      <c r="H17" s="321"/>
      <c r="I17" s="321">
        <v>0.3</v>
      </c>
      <c r="J17" s="578"/>
      <c r="K17" s="321">
        <v>1</v>
      </c>
      <c r="L17" s="321"/>
      <c r="M17" s="321"/>
      <c r="N17" s="321"/>
      <c r="O17" s="321"/>
      <c r="P17" s="321">
        <v>0.1</v>
      </c>
      <c r="Q17" s="373"/>
      <c r="R17" s="321">
        <v>0.5</v>
      </c>
      <c r="S17" s="373"/>
      <c r="T17" s="373">
        <v>0.1</v>
      </c>
      <c r="U17" s="321">
        <v>0.1</v>
      </c>
      <c r="V17" s="321">
        <v>0.4</v>
      </c>
      <c r="W17" s="321">
        <v>0.1</v>
      </c>
    </row>
    <row r="18" spans="2:23" x14ac:dyDescent="0.2">
      <c r="B18" s="325" t="s">
        <v>415</v>
      </c>
      <c r="C18" s="321"/>
      <c r="D18" s="321"/>
      <c r="E18" s="321"/>
      <c r="F18" s="321">
        <v>0.25</v>
      </c>
      <c r="G18" s="321"/>
      <c r="H18" s="321">
        <v>0.5</v>
      </c>
      <c r="I18" s="321"/>
      <c r="J18" s="578"/>
      <c r="K18" s="321">
        <v>1</v>
      </c>
      <c r="L18" s="321"/>
      <c r="M18" s="321"/>
      <c r="N18" s="321"/>
      <c r="O18" s="321"/>
      <c r="P18" s="321">
        <v>2</v>
      </c>
      <c r="Q18" s="373">
        <v>0.5</v>
      </c>
      <c r="R18" s="321"/>
      <c r="S18" s="373">
        <v>0.5</v>
      </c>
      <c r="T18" s="373">
        <v>0.1</v>
      </c>
      <c r="U18" s="321">
        <v>0.2</v>
      </c>
      <c r="V18" s="321">
        <v>0.1</v>
      </c>
      <c r="W18" s="321"/>
    </row>
    <row r="19" spans="2:23" x14ac:dyDescent="0.2">
      <c r="B19" s="325" t="s">
        <v>538</v>
      </c>
      <c r="C19" s="321">
        <v>0.2</v>
      </c>
      <c r="D19" s="321"/>
      <c r="E19" s="321"/>
      <c r="F19" s="321"/>
      <c r="G19" s="321"/>
      <c r="H19" s="321"/>
      <c r="I19" s="321"/>
      <c r="J19" s="578"/>
      <c r="K19" s="321">
        <v>1</v>
      </c>
      <c r="L19" s="321">
        <v>7</v>
      </c>
      <c r="M19" s="321"/>
      <c r="N19" s="321">
        <v>2.5</v>
      </c>
      <c r="O19" s="321"/>
      <c r="P19" s="321"/>
      <c r="Q19" s="373"/>
      <c r="R19" s="321"/>
      <c r="S19" s="373">
        <v>2.2000000000000002</v>
      </c>
      <c r="T19" s="373">
        <v>2</v>
      </c>
      <c r="U19" s="321">
        <v>2.2000000000000002</v>
      </c>
      <c r="V19" s="321">
        <v>2</v>
      </c>
      <c r="W19" s="321">
        <v>4.4000000000000004</v>
      </c>
    </row>
    <row r="20" spans="2:23" x14ac:dyDescent="0.2">
      <c r="B20" s="325" t="s">
        <v>539</v>
      </c>
      <c r="C20" s="321">
        <v>0.5</v>
      </c>
      <c r="D20" s="321">
        <v>2</v>
      </c>
      <c r="E20" s="321"/>
      <c r="F20" s="321"/>
      <c r="G20" s="321"/>
      <c r="H20" s="321"/>
      <c r="I20" s="321"/>
      <c r="J20" s="578"/>
      <c r="K20" s="321">
        <v>1</v>
      </c>
      <c r="L20" s="321"/>
      <c r="M20" s="321"/>
      <c r="N20" s="321">
        <v>1</v>
      </c>
      <c r="O20" s="321"/>
      <c r="P20" s="321"/>
      <c r="Q20" s="373"/>
      <c r="R20" s="321"/>
      <c r="S20" s="373"/>
      <c r="T20" s="373">
        <v>0.6</v>
      </c>
      <c r="U20" s="321">
        <v>0.7</v>
      </c>
      <c r="V20" s="321">
        <v>0.6</v>
      </c>
      <c r="W20" s="321">
        <v>0.1</v>
      </c>
    </row>
    <row r="21" spans="2:23" x14ac:dyDescent="0.2">
      <c r="B21" s="325" t="s">
        <v>540</v>
      </c>
      <c r="C21" s="321"/>
      <c r="D21" s="321"/>
      <c r="E21" s="321"/>
      <c r="F21" s="321">
        <v>0.7</v>
      </c>
      <c r="G21" s="321"/>
      <c r="H21" s="321"/>
      <c r="I21" s="321"/>
      <c r="J21" s="578"/>
      <c r="K21" s="321">
        <v>2</v>
      </c>
      <c r="L21" s="321">
        <v>3.5</v>
      </c>
      <c r="M21" s="321"/>
      <c r="N21" s="321">
        <v>2</v>
      </c>
      <c r="O21" s="321"/>
      <c r="P21" s="321"/>
      <c r="Q21" s="373"/>
      <c r="R21" s="321"/>
      <c r="S21" s="373"/>
      <c r="T21" s="373"/>
      <c r="U21" s="321"/>
      <c r="V21" s="321"/>
      <c r="W21" s="321">
        <v>0.2</v>
      </c>
    </row>
    <row r="22" spans="2:23" x14ac:dyDescent="0.2">
      <c r="B22" s="325" t="s">
        <v>541</v>
      </c>
      <c r="C22" s="321"/>
      <c r="D22" s="321">
        <v>0.5</v>
      </c>
      <c r="E22" s="321"/>
      <c r="F22" s="321"/>
      <c r="G22" s="321"/>
      <c r="H22" s="321"/>
      <c r="I22" s="321"/>
      <c r="J22" s="578"/>
      <c r="K22" s="321"/>
      <c r="L22" s="321"/>
      <c r="M22" s="321"/>
      <c r="N22" s="321"/>
      <c r="O22" s="321"/>
      <c r="P22" s="321"/>
      <c r="Q22" s="373"/>
      <c r="R22" s="321"/>
      <c r="S22" s="373"/>
      <c r="T22" s="373"/>
      <c r="U22" s="321"/>
      <c r="V22" s="321"/>
      <c r="W22" s="321"/>
    </row>
    <row r="23" spans="2:23" x14ac:dyDescent="0.2">
      <c r="B23" s="325" t="s">
        <v>168</v>
      </c>
      <c r="C23" s="321">
        <v>245</v>
      </c>
      <c r="D23" s="321"/>
      <c r="E23" s="321">
        <v>130</v>
      </c>
      <c r="F23" s="321">
        <v>50</v>
      </c>
      <c r="G23" s="321">
        <v>220</v>
      </c>
      <c r="H23" s="321">
        <v>49</v>
      </c>
      <c r="I23" s="321"/>
      <c r="J23" s="321">
        <v>380</v>
      </c>
      <c r="K23" s="321">
        <v>30</v>
      </c>
      <c r="L23" s="321">
        <v>15</v>
      </c>
      <c r="M23" s="321">
        <v>117</v>
      </c>
      <c r="N23" s="321">
        <v>30</v>
      </c>
      <c r="O23" s="321">
        <v>174</v>
      </c>
      <c r="P23" s="321">
        <v>110</v>
      </c>
      <c r="Q23" s="373">
        <v>20</v>
      </c>
      <c r="R23" s="321">
        <v>20</v>
      </c>
      <c r="S23" s="373">
        <v>75</v>
      </c>
      <c r="T23" s="373">
        <v>150</v>
      </c>
      <c r="U23" s="321">
        <v>62</v>
      </c>
      <c r="V23" s="321">
        <v>212</v>
      </c>
      <c r="W23" s="321">
        <v>50</v>
      </c>
    </row>
    <row r="24" spans="2:23" x14ac:dyDescent="0.2">
      <c r="B24" s="325" t="s">
        <v>169</v>
      </c>
      <c r="C24" s="321">
        <v>290</v>
      </c>
      <c r="D24" s="321">
        <v>40</v>
      </c>
      <c r="E24" s="321">
        <v>304</v>
      </c>
      <c r="F24" s="321"/>
      <c r="G24" s="321">
        <v>270</v>
      </c>
      <c r="H24" s="321"/>
      <c r="I24" s="321"/>
      <c r="J24" s="321">
        <v>320</v>
      </c>
      <c r="K24" s="321"/>
      <c r="L24" s="321">
        <v>202</v>
      </c>
      <c r="M24" s="321">
        <v>49</v>
      </c>
      <c r="N24" s="321"/>
      <c r="O24" s="321">
        <v>64</v>
      </c>
      <c r="P24" s="321">
        <v>230</v>
      </c>
      <c r="Q24" s="373"/>
      <c r="R24" s="321"/>
      <c r="S24" s="373"/>
      <c r="T24" s="373">
        <v>60</v>
      </c>
      <c r="U24" s="321">
        <v>32</v>
      </c>
      <c r="V24" s="321">
        <v>95</v>
      </c>
      <c r="W24" s="321"/>
    </row>
    <row r="25" spans="2:23" x14ac:dyDescent="0.2">
      <c r="B25" s="325" t="s">
        <v>413</v>
      </c>
      <c r="C25" s="321">
        <v>1.5</v>
      </c>
      <c r="D25" s="321">
        <v>29</v>
      </c>
      <c r="E25" s="321">
        <v>50</v>
      </c>
      <c r="F25" s="321"/>
      <c r="G25" s="321">
        <v>79</v>
      </c>
      <c r="H25" s="321"/>
      <c r="I25" s="321"/>
      <c r="J25" s="321">
        <v>25</v>
      </c>
      <c r="K25" s="321">
        <v>10</v>
      </c>
      <c r="L25" s="321">
        <v>163</v>
      </c>
      <c r="M25" s="321">
        <v>38</v>
      </c>
      <c r="N25" s="321">
        <v>20</v>
      </c>
      <c r="O25" s="321">
        <v>212</v>
      </c>
      <c r="P25" s="321">
        <v>120</v>
      </c>
      <c r="Q25" s="373"/>
      <c r="R25" s="321"/>
      <c r="S25" s="373">
        <v>195</v>
      </c>
      <c r="T25" s="373">
        <v>240</v>
      </c>
      <c r="U25" s="321">
        <v>8</v>
      </c>
      <c r="V25" s="321">
        <v>145</v>
      </c>
      <c r="W25" s="321">
        <v>221</v>
      </c>
    </row>
    <row r="26" spans="2:23" x14ac:dyDescent="0.2">
      <c r="B26" s="325" t="s">
        <v>170</v>
      </c>
      <c r="C26" s="321">
        <v>1</v>
      </c>
      <c r="D26" s="321"/>
      <c r="E26" s="321"/>
      <c r="F26" s="321">
        <v>3</v>
      </c>
      <c r="G26" s="321">
        <v>1</v>
      </c>
      <c r="H26" s="321"/>
      <c r="I26" s="321"/>
      <c r="J26" s="578"/>
      <c r="K26" s="321">
        <v>15</v>
      </c>
      <c r="L26" s="321">
        <v>15</v>
      </c>
      <c r="M26" s="321"/>
      <c r="N26" s="321"/>
      <c r="O26" s="321"/>
      <c r="P26" s="321"/>
      <c r="Q26" s="373"/>
      <c r="R26" s="321"/>
      <c r="S26" s="373">
        <v>0.5</v>
      </c>
      <c r="T26" s="373"/>
      <c r="U26" s="321">
        <v>0.2</v>
      </c>
      <c r="V26" s="321"/>
      <c r="W26" s="321">
        <v>3</v>
      </c>
    </row>
    <row r="27" spans="2:23" x14ac:dyDescent="0.2">
      <c r="B27" s="325" t="s">
        <v>171</v>
      </c>
      <c r="C27" s="321">
        <v>1200</v>
      </c>
      <c r="D27" s="321"/>
      <c r="E27" s="321">
        <v>2000</v>
      </c>
      <c r="F27" s="321">
        <v>530</v>
      </c>
      <c r="G27" s="321">
        <v>700</v>
      </c>
      <c r="H27" s="321">
        <v>105</v>
      </c>
      <c r="I27" s="321"/>
      <c r="J27" s="321">
        <v>800</v>
      </c>
      <c r="K27" s="321">
        <v>270</v>
      </c>
      <c r="L27" s="321">
        <v>200</v>
      </c>
      <c r="M27" s="321">
        <v>202</v>
      </c>
      <c r="N27" s="321">
        <v>175</v>
      </c>
      <c r="O27" s="321">
        <v>527</v>
      </c>
      <c r="P27" s="321">
        <v>800</v>
      </c>
      <c r="Q27" s="373">
        <v>250</v>
      </c>
      <c r="R27" s="321">
        <v>600</v>
      </c>
      <c r="S27" s="373">
        <v>210</v>
      </c>
      <c r="T27" s="373">
        <v>150</v>
      </c>
      <c r="U27" s="321">
        <v>160</v>
      </c>
      <c r="V27" s="321">
        <v>300</v>
      </c>
      <c r="W27" s="321">
        <v>250</v>
      </c>
    </row>
    <row r="28" spans="2:23" x14ac:dyDescent="0.2">
      <c r="B28" s="325" t="s">
        <v>172</v>
      </c>
      <c r="C28" s="321">
        <v>129</v>
      </c>
      <c r="D28" s="321"/>
      <c r="E28" s="321"/>
      <c r="F28" s="321"/>
      <c r="G28" s="321"/>
      <c r="H28" s="321">
        <v>284</v>
      </c>
      <c r="I28" s="321"/>
      <c r="J28" s="321">
        <v>5</v>
      </c>
      <c r="K28" s="321">
        <v>10</v>
      </c>
      <c r="L28" s="321">
        <v>40</v>
      </c>
      <c r="M28" s="321">
        <v>16</v>
      </c>
      <c r="N28" s="321">
        <v>50</v>
      </c>
      <c r="O28" s="321">
        <v>30</v>
      </c>
      <c r="P28" s="321">
        <v>30</v>
      </c>
      <c r="Q28" s="373">
        <v>30</v>
      </c>
      <c r="R28" s="321">
        <v>150</v>
      </c>
      <c r="S28" s="373">
        <v>18</v>
      </c>
      <c r="T28" s="373">
        <v>50</v>
      </c>
      <c r="U28" s="321">
        <v>35</v>
      </c>
      <c r="V28" s="321">
        <v>68</v>
      </c>
      <c r="W28" s="321">
        <v>100</v>
      </c>
    </row>
    <row r="29" spans="2:23" x14ac:dyDescent="0.2">
      <c r="B29" s="325" t="s">
        <v>173</v>
      </c>
      <c r="C29" s="321">
        <v>0.2</v>
      </c>
      <c r="D29" s="321"/>
      <c r="E29" s="321"/>
      <c r="F29" s="321"/>
      <c r="G29" s="321"/>
      <c r="H29" s="321"/>
      <c r="I29" s="321"/>
      <c r="J29" s="578"/>
      <c r="K29" s="321"/>
      <c r="L29" s="321"/>
      <c r="M29" s="321"/>
      <c r="N29" s="321"/>
      <c r="O29" s="321"/>
      <c r="P29" s="321"/>
      <c r="Q29" s="373"/>
      <c r="R29" s="321"/>
      <c r="S29" s="373">
        <v>0.7</v>
      </c>
      <c r="T29" s="373">
        <v>0.1</v>
      </c>
      <c r="U29" s="321">
        <v>0.6</v>
      </c>
      <c r="V29" s="321">
        <v>0.8</v>
      </c>
      <c r="W29" s="321">
        <v>1</v>
      </c>
    </row>
    <row r="30" spans="2:23" x14ac:dyDescent="0.2">
      <c r="B30" s="325" t="s">
        <v>174</v>
      </c>
      <c r="C30" s="321">
        <v>0.5</v>
      </c>
      <c r="D30" s="321"/>
      <c r="E30" s="321"/>
      <c r="F30" s="321"/>
      <c r="G30" s="321"/>
      <c r="H30" s="321">
        <v>6.5</v>
      </c>
      <c r="I30" s="321"/>
      <c r="J30" s="578"/>
      <c r="K30" s="321">
        <v>10</v>
      </c>
      <c r="L30" s="321"/>
      <c r="M30" s="321">
        <v>0.5</v>
      </c>
      <c r="N30" s="321"/>
      <c r="O30" s="321"/>
      <c r="P30" s="321"/>
      <c r="Q30" s="373">
        <v>0.2</v>
      </c>
      <c r="R30" s="321">
        <v>0.5</v>
      </c>
      <c r="S30" s="373">
        <v>0.4</v>
      </c>
      <c r="T30" s="373">
        <v>1</v>
      </c>
      <c r="U30" s="321">
        <v>0.2</v>
      </c>
      <c r="V30" s="321">
        <v>1</v>
      </c>
      <c r="W30" s="321">
        <v>0.5</v>
      </c>
    </row>
    <row r="31" spans="2:23" x14ac:dyDescent="0.2">
      <c r="B31" s="325" t="s">
        <v>496</v>
      </c>
      <c r="C31" s="321">
        <v>4</v>
      </c>
      <c r="D31" s="321"/>
      <c r="E31" s="321">
        <v>3</v>
      </c>
      <c r="F31" s="321">
        <v>8.5</v>
      </c>
      <c r="G31" s="321">
        <v>12.5</v>
      </c>
      <c r="H31" s="321">
        <v>13.5</v>
      </c>
      <c r="I31" s="321">
        <v>13.5</v>
      </c>
      <c r="J31" s="321">
        <v>10</v>
      </c>
      <c r="K31" s="321">
        <v>5</v>
      </c>
      <c r="L31" s="321">
        <v>7</v>
      </c>
      <c r="M31" s="321"/>
      <c r="N31" s="321">
        <v>7</v>
      </c>
      <c r="O31" s="321">
        <v>3</v>
      </c>
      <c r="P31" s="321">
        <v>3.5</v>
      </c>
      <c r="Q31" s="373">
        <v>2</v>
      </c>
      <c r="R31" s="457">
        <v>2</v>
      </c>
      <c r="S31" s="373">
        <v>2</v>
      </c>
      <c r="T31" s="373"/>
      <c r="U31" s="321">
        <v>2</v>
      </c>
      <c r="V31" s="321">
        <v>7</v>
      </c>
      <c r="W31" s="321">
        <v>6.5</v>
      </c>
    </row>
    <row r="32" spans="2:23" x14ac:dyDescent="0.2">
      <c r="B32" s="325" t="s">
        <v>175</v>
      </c>
      <c r="C32" s="321">
        <v>0.45</v>
      </c>
      <c r="D32" s="321">
        <v>2</v>
      </c>
      <c r="E32" s="321"/>
      <c r="F32" s="321">
        <v>2</v>
      </c>
      <c r="G32" s="321">
        <v>1</v>
      </c>
      <c r="H32" s="321"/>
      <c r="I32" s="321"/>
      <c r="J32" s="578"/>
      <c r="K32" s="321">
        <v>0.9</v>
      </c>
      <c r="L32" s="321">
        <v>0.27500000000000002</v>
      </c>
      <c r="M32" s="321"/>
      <c r="N32" s="321">
        <v>0.55000000000000004</v>
      </c>
      <c r="O32" s="321"/>
      <c r="P32" s="321"/>
      <c r="Q32" s="373"/>
      <c r="R32" s="321"/>
      <c r="S32" s="373">
        <v>1</v>
      </c>
      <c r="T32" s="373">
        <v>0.1</v>
      </c>
      <c r="U32" s="321">
        <v>0.4</v>
      </c>
      <c r="V32" s="321"/>
      <c r="W32" s="321">
        <v>0.65</v>
      </c>
    </row>
    <row r="33" spans="2:23" x14ac:dyDescent="0.2">
      <c r="B33" s="325" t="s">
        <v>494</v>
      </c>
      <c r="C33" s="321"/>
      <c r="D33" s="321"/>
      <c r="E33" s="321"/>
      <c r="F33" s="321"/>
      <c r="G33" s="321"/>
      <c r="H33" s="321"/>
      <c r="I33" s="321"/>
      <c r="J33" s="578"/>
      <c r="K33" s="321"/>
      <c r="L33" s="321"/>
      <c r="M33" s="321"/>
      <c r="N33" s="321"/>
      <c r="O33" s="321">
        <v>0.7</v>
      </c>
      <c r="P33" s="321"/>
      <c r="Q33" s="373"/>
      <c r="R33" s="321"/>
      <c r="S33" s="373">
        <v>0.1</v>
      </c>
      <c r="T33" s="373"/>
      <c r="U33" s="321">
        <v>0.1</v>
      </c>
      <c r="V33" s="321">
        <v>0.1</v>
      </c>
      <c r="W33" s="321">
        <v>0.1</v>
      </c>
    </row>
    <row r="34" spans="2:23" x14ac:dyDescent="0.2">
      <c r="B34" s="325" t="s">
        <v>536</v>
      </c>
      <c r="C34" s="321"/>
      <c r="D34" s="321"/>
      <c r="E34" s="321"/>
      <c r="F34" s="321"/>
      <c r="G34" s="321"/>
      <c r="H34" s="321">
        <v>3</v>
      </c>
      <c r="I34" s="321"/>
      <c r="J34" s="578"/>
      <c r="K34" s="321"/>
      <c r="L34" s="321"/>
      <c r="M34" s="321"/>
      <c r="N34" s="321"/>
      <c r="O34" s="321"/>
      <c r="P34" s="321"/>
      <c r="Q34" s="373"/>
      <c r="R34" s="321"/>
      <c r="S34" s="373"/>
      <c r="T34" s="373"/>
      <c r="U34" s="321">
        <v>1.1000000000000001</v>
      </c>
      <c r="V34" s="321"/>
      <c r="W34" s="321">
        <v>0.3</v>
      </c>
    </row>
    <row r="35" spans="2:23" x14ac:dyDescent="0.2">
      <c r="B35" s="325" t="s">
        <v>612</v>
      </c>
      <c r="C35" s="321"/>
      <c r="D35" s="321"/>
      <c r="E35" s="321"/>
      <c r="F35" s="321"/>
      <c r="G35" s="321"/>
      <c r="H35" s="321"/>
      <c r="I35" s="321"/>
      <c r="J35" s="578"/>
      <c r="K35" s="321"/>
      <c r="L35" s="321"/>
      <c r="M35" s="321"/>
      <c r="N35" s="321"/>
      <c r="O35" s="321"/>
      <c r="P35" s="321"/>
      <c r="Q35" s="373"/>
      <c r="R35" s="321"/>
      <c r="S35" s="373"/>
      <c r="T35" s="373"/>
      <c r="U35" s="321">
        <v>0.1</v>
      </c>
      <c r="V35" s="321">
        <v>0.1</v>
      </c>
      <c r="W35" s="321"/>
    </row>
    <row r="36" spans="2:23" x14ac:dyDescent="0.2">
      <c r="B36" s="325" t="s">
        <v>535</v>
      </c>
      <c r="C36" s="321"/>
      <c r="D36" s="321"/>
      <c r="E36" s="321"/>
      <c r="F36" s="321"/>
      <c r="G36" s="321"/>
      <c r="H36" s="321">
        <v>1</v>
      </c>
      <c r="I36" s="321"/>
      <c r="J36" s="578"/>
      <c r="K36" s="321"/>
      <c r="L36" s="321"/>
      <c r="M36" s="321">
        <v>4</v>
      </c>
      <c r="N36" s="321">
        <v>1</v>
      </c>
      <c r="O36" s="321">
        <v>25</v>
      </c>
      <c r="P36" s="321">
        <v>25</v>
      </c>
      <c r="Q36" s="373">
        <v>44</v>
      </c>
      <c r="R36" s="321">
        <v>30</v>
      </c>
      <c r="S36" s="373">
        <v>1</v>
      </c>
      <c r="T36" s="373">
        <v>0.3</v>
      </c>
      <c r="U36" s="321">
        <v>0.5</v>
      </c>
      <c r="V36" s="321">
        <v>0.4</v>
      </c>
      <c r="W36" s="321">
        <v>38</v>
      </c>
    </row>
    <row r="37" spans="2:23" x14ac:dyDescent="0.2">
      <c r="B37" s="325" t="s">
        <v>572</v>
      </c>
      <c r="C37" s="321"/>
      <c r="D37" s="321"/>
      <c r="E37" s="321"/>
      <c r="F37" s="321"/>
      <c r="G37" s="321"/>
      <c r="H37" s="321"/>
      <c r="I37" s="321"/>
      <c r="J37" s="578"/>
      <c r="K37" s="321"/>
      <c r="L37" s="321"/>
      <c r="M37" s="321"/>
      <c r="N37" s="321"/>
      <c r="O37" s="321"/>
      <c r="P37" s="321"/>
      <c r="Q37" s="373"/>
      <c r="R37" s="321"/>
      <c r="S37" s="373">
        <v>0.1</v>
      </c>
      <c r="T37" s="373"/>
      <c r="U37" s="321"/>
      <c r="V37" s="321"/>
      <c r="W37" s="321">
        <v>0.3</v>
      </c>
    </row>
    <row r="38" spans="2:23" x14ac:dyDescent="0.2">
      <c r="B38" s="325" t="s">
        <v>537</v>
      </c>
      <c r="C38" s="321"/>
      <c r="D38" s="321"/>
      <c r="E38" s="321"/>
      <c r="F38" s="321"/>
      <c r="G38" s="321"/>
      <c r="H38" s="321">
        <v>0.5</v>
      </c>
      <c r="I38" s="321"/>
      <c r="J38" s="578"/>
      <c r="K38" s="321"/>
      <c r="L38" s="321"/>
      <c r="M38" s="321"/>
      <c r="N38" s="321"/>
      <c r="O38" s="321"/>
      <c r="P38" s="321"/>
      <c r="Q38" s="373"/>
      <c r="R38" s="321"/>
      <c r="S38" s="373"/>
      <c r="T38" s="373"/>
      <c r="U38" s="321"/>
      <c r="V38" s="321"/>
      <c r="W38" s="321"/>
    </row>
    <row r="39" spans="2:23" x14ac:dyDescent="0.2">
      <c r="B39" s="325" t="s">
        <v>533</v>
      </c>
      <c r="C39" s="321"/>
      <c r="D39" s="321"/>
      <c r="E39" s="321"/>
      <c r="F39" s="321"/>
      <c r="G39" s="321"/>
      <c r="H39" s="321">
        <v>5</v>
      </c>
      <c r="I39" s="321">
        <v>5</v>
      </c>
      <c r="J39" s="578"/>
      <c r="K39" s="321">
        <v>4</v>
      </c>
      <c r="L39" s="321">
        <v>3</v>
      </c>
      <c r="M39" s="321"/>
      <c r="N39" s="321"/>
      <c r="O39" s="321">
        <v>5</v>
      </c>
      <c r="P39" s="321">
        <v>2.2000000000000002</v>
      </c>
      <c r="Q39" s="373">
        <v>0.5</v>
      </c>
      <c r="R39" s="321">
        <v>0.5</v>
      </c>
      <c r="S39" s="373">
        <v>1</v>
      </c>
      <c r="T39" s="373"/>
      <c r="U39" s="321"/>
      <c r="V39" s="321"/>
      <c r="W39" s="321"/>
    </row>
    <row r="40" spans="2:23" x14ac:dyDescent="0.2">
      <c r="B40" s="325" t="s">
        <v>176</v>
      </c>
      <c r="C40" s="321">
        <v>30</v>
      </c>
      <c r="D40" s="321">
        <v>20</v>
      </c>
      <c r="E40" s="321"/>
      <c r="F40" s="321"/>
      <c r="G40" s="321"/>
      <c r="H40" s="321"/>
      <c r="I40" s="321"/>
      <c r="J40" s="321">
        <v>16</v>
      </c>
      <c r="K40" s="321">
        <v>8</v>
      </c>
      <c r="L40" s="321">
        <v>12</v>
      </c>
      <c r="M40" s="321">
        <v>7</v>
      </c>
      <c r="N40" s="321">
        <v>7</v>
      </c>
      <c r="O40" s="321">
        <v>5</v>
      </c>
      <c r="P40" s="321">
        <v>3.5</v>
      </c>
      <c r="Q40" s="373">
        <v>2.5</v>
      </c>
      <c r="R40" s="321">
        <v>10</v>
      </c>
      <c r="S40" s="373">
        <v>3</v>
      </c>
      <c r="T40" s="373">
        <v>3</v>
      </c>
      <c r="U40" s="321">
        <v>3</v>
      </c>
      <c r="V40" s="321">
        <v>4</v>
      </c>
      <c r="W40" s="321">
        <v>6</v>
      </c>
    </row>
    <row r="41" spans="2:23" x14ac:dyDescent="0.2">
      <c r="B41" s="325" t="s">
        <v>177</v>
      </c>
      <c r="C41" s="321">
        <v>0.2</v>
      </c>
      <c r="D41" s="321">
        <v>0.2</v>
      </c>
      <c r="E41" s="321"/>
      <c r="F41" s="321"/>
      <c r="G41" s="321"/>
      <c r="H41" s="321"/>
      <c r="I41" s="321"/>
      <c r="J41" s="578"/>
      <c r="K41" s="321"/>
      <c r="L41" s="321"/>
      <c r="M41" s="321"/>
      <c r="N41" s="321"/>
      <c r="O41" s="321">
        <v>1</v>
      </c>
      <c r="P41" s="321"/>
      <c r="Q41" s="373"/>
      <c r="R41" s="321"/>
      <c r="S41" s="373"/>
      <c r="T41" s="373"/>
      <c r="U41" s="321"/>
      <c r="V41" s="321"/>
      <c r="W41" s="321"/>
    </row>
    <row r="42" spans="2:23" x14ac:dyDescent="0.2">
      <c r="B42" s="325" t="s">
        <v>495</v>
      </c>
      <c r="C42" s="321">
        <v>25</v>
      </c>
      <c r="D42" s="321">
        <v>20</v>
      </c>
      <c r="E42" s="321">
        <v>4.2</v>
      </c>
      <c r="F42" s="321">
        <v>8</v>
      </c>
      <c r="G42" s="321">
        <v>4</v>
      </c>
      <c r="H42" s="321">
        <v>87.5</v>
      </c>
      <c r="I42" s="321">
        <v>6.5</v>
      </c>
      <c r="J42" s="321">
        <v>5</v>
      </c>
      <c r="K42" s="321">
        <v>4.5</v>
      </c>
      <c r="L42" s="321">
        <v>6.5</v>
      </c>
      <c r="M42" s="321">
        <v>5.5</v>
      </c>
      <c r="N42" s="321">
        <v>8.5</v>
      </c>
      <c r="O42" s="321">
        <v>4.5</v>
      </c>
      <c r="P42" s="321">
        <v>5.5</v>
      </c>
      <c r="Q42" s="373">
        <v>6</v>
      </c>
      <c r="R42" s="321">
        <v>3</v>
      </c>
      <c r="S42" s="373">
        <v>4</v>
      </c>
      <c r="T42" s="373">
        <v>2</v>
      </c>
      <c r="U42" s="321">
        <v>1</v>
      </c>
      <c r="V42" s="321">
        <v>0.56999999999999995</v>
      </c>
      <c r="W42" s="321">
        <v>0.5</v>
      </c>
    </row>
    <row r="43" spans="2:23" x14ac:dyDescent="0.2">
      <c r="B43" s="325" t="s">
        <v>178</v>
      </c>
      <c r="C43" s="321"/>
      <c r="D43" s="321"/>
      <c r="E43" s="321"/>
      <c r="F43" s="321">
        <v>1</v>
      </c>
      <c r="G43" s="321"/>
      <c r="H43" s="321"/>
      <c r="I43" s="321"/>
      <c r="J43" s="578"/>
      <c r="K43" s="321">
        <v>1</v>
      </c>
      <c r="L43" s="321"/>
      <c r="M43" s="321"/>
      <c r="N43" s="321"/>
      <c r="O43" s="321"/>
      <c r="P43" s="321"/>
      <c r="Q43" s="373"/>
      <c r="R43" s="321"/>
      <c r="S43" s="373"/>
      <c r="T43" s="373"/>
      <c r="U43" s="321">
        <v>0.2</v>
      </c>
      <c r="V43" s="321">
        <v>0.2</v>
      </c>
      <c r="W43" s="321">
        <v>0.3</v>
      </c>
    </row>
    <row r="44" spans="2:23" x14ac:dyDescent="0.2">
      <c r="B44" s="325" t="s">
        <v>179</v>
      </c>
      <c r="C44" s="321">
        <v>12</v>
      </c>
      <c r="D44" s="321">
        <v>5</v>
      </c>
      <c r="E44" s="321">
        <v>45</v>
      </c>
      <c r="F44" s="321"/>
      <c r="G44" s="321">
        <v>68</v>
      </c>
      <c r="H44" s="321"/>
      <c r="I44" s="321"/>
      <c r="J44" s="321">
        <v>129</v>
      </c>
      <c r="K44" s="321">
        <v>11.5</v>
      </c>
      <c r="L44" s="321">
        <v>16</v>
      </c>
      <c r="M44" s="321">
        <v>34</v>
      </c>
      <c r="N44" s="321">
        <v>18</v>
      </c>
      <c r="O44" s="321">
        <v>38</v>
      </c>
      <c r="P44" s="321">
        <v>30</v>
      </c>
      <c r="Q44" s="373">
        <v>27</v>
      </c>
      <c r="R44" s="321"/>
      <c r="S44" s="373">
        <v>20</v>
      </c>
      <c r="T44" s="373">
        <v>16</v>
      </c>
      <c r="U44" s="321">
        <v>16</v>
      </c>
      <c r="V44" s="321">
        <v>19</v>
      </c>
      <c r="W44" s="321">
        <v>15</v>
      </c>
    </row>
    <row r="45" spans="2:23" x14ac:dyDescent="0.2">
      <c r="B45" s="325" t="s">
        <v>534</v>
      </c>
      <c r="C45" s="321">
        <v>0.2</v>
      </c>
      <c r="D45" s="321">
        <v>0.2</v>
      </c>
      <c r="E45" s="321">
        <v>0.1</v>
      </c>
      <c r="F45" s="321">
        <v>0.77500000000000002</v>
      </c>
      <c r="G45" s="321">
        <v>0.3</v>
      </c>
      <c r="H45" s="321">
        <v>2.5499999999999998</v>
      </c>
      <c r="I45" s="321">
        <v>0.27500000000000002</v>
      </c>
      <c r="J45" s="321">
        <v>0.6</v>
      </c>
      <c r="K45" s="321">
        <v>0.32500000000000001</v>
      </c>
      <c r="L45" s="321">
        <v>0.25</v>
      </c>
      <c r="M45" s="321">
        <v>0.1</v>
      </c>
      <c r="N45" s="321">
        <v>0.47499999999999998</v>
      </c>
      <c r="O45" s="321">
        <v>0.3</v>
      </c>
      <c r="P45" s="321">
        <v>0.4</v>
      </c>
      <c r="Q45" s="373">
        <v>1.5</v>
      </c>
      <c r="R45" s="321"/>
      <c r="S45" s="373">
        <v>0.5</v>
      </c>
      <c r="T45" s="373">
        <v>0.15</v>
      </c>
      <c r="U45" s="321">
        <v>0.15</v>
      </c>
      <c r="V45" s="321">
        <v>0.4</v>
      </c>
      <c r="W45" s="321">
        <v>0.95</v>
      </c>
    </row>
    <row r="46" spans="2:23" x14ac:dyDescent="0.2">
      <c r="B46" s="325" t="s">
        <v>180</v>
      </c>
      <c r="C46" s="321">
        <v>0.1</v>
      </c>
      <c r="D46" s="321"/>
      <c r="E46" s="321"/>
      <c r="F46" s="321">
        <v>0.25</v>
      </c>
      <c r="G46" s="321"/>
      <c r="H46" s="321"/>
      <c r="I46" s="321"/>
      <c r="J46" s="578"/>
      <c r="K46" s="321">
        <v>7.4999999999999997E-2</v>
      </c>
      <c r="L46" s="321">
        <v>7.4999999999999997E-2</v>
      </c>
      <c r="M46" s="321"/>
      <c r="N46" s="321"/>
      <c r="O46" s="321"/>
      <c r="P46" s="321"/>
      <c r="Q46" s="373"/>
      <c r="R46" s="321"/>
      <c r="S46" s="373">
        <v>0.1</v>
      </c>
      <c r="T46" s="373"/>
      <c r="U46" s="321"/>
      <c r="V46" s="321"/>
      <c r="W46" s="321">
        <v>0.3</v>
      </c>
    </row>
    <row r="47" spans="2:23" x14ac:dyDescent="0.2">
      <c r="B47" s="325" t="s">
        <v>181</v>
      </c>
      <c r="C47" s="321">
        <v>5</v>
      </c>
      <c r="D47" s="321">
        <v>60</v>
      </c>
      <c r="E47" s="321">
        <v>5</v>
      </c>
      <c r="F47" s="321">
        <v>175</v>
      </c>
      <c r="G47" s="321"/>
      <c r="H47" s="321">
        <v>27</v>
      </c>
      <c r="I47" s="321">
        <v>27</v>
      </c>
      <c r="J47" s="321">
        <v>40</v>
      </c>
      <c r="K47" s="321">
        <v>83</v>
      </c>
      <c r="L47" s="321">
        <v>110</v>
      </c>
      <c r="M47" s="321">
        <v>118</v>
      </c>
      <c r="N47" s="321">
        <v>27</v>
      </c>
      <c r="O47" s="321">
        <v>48</v>
      </c>
      <c r="P47" s="321">
        <v>30</v>
      </c>
      <c r="Q47" s="373"/>
      <c r="R47" s="321">
        <v>3.5</v>
      </c>
      <c r="S47" s="373">
        <v>15.2</v>
      </c>
      <c r="T47" s="373">
        <v>16</v>
      </c>
      <c r="U47" s="321">
        <v>12</v>
      </c>
      <c r="V47" s="321">
        <v>20</v>
      </c>
      <c r="W47" s="321">
        <v>15</v>
      </c>
    </row>
    <row r="48" spans="2:23" x14ac:dyDescent="0.2">
      <c r="B48" s="325" t="s">
        <v>182</v>
      </c>
      <c r="C48" s="321"/>
      <c r="D48" s="321">
        <v>91</v>
      </c>
      <c r="E48" s="321">
        <v>15</v>
      </c>
      <c r="F48" s="321">
        <v>122</v>
      </c>
      <c r="G48" s="321"/>
      <c r="H48" s="321">
        <v>69.5</v>
      </c>
      <c r="I48" s="321">
        <v>69.5</v>
      </c>
      <c r="J48" s="321">
        <v>82</v>
      </c>
      <c r="K48" s="321">
        <v>53</v>
      </c>
      <c r="L48" s="321">
        <v>21.5</v>
      </c>
      <c r="M48" s="321"/>
      <c r="N48" s="321">
        <v>124</v>
      </c>
      <c r="O48" s="321"/>
      <c r="P48" s="321"/>
      <c r="Q48" s="373"/>
      <c r="R48" s="321"/>
      <c r="S48" s="373"/>
      <c r="T48" s="373"/>
      <c r="U48" s="321">
        <v>7</v>
      </c>
      <c r="V48" s="321"/>
      <c r="W48" s="321">
        <v>7.5</v>
      </c>
    </row>
    <row r="49" spans="2:23" x14ac:dyDescent="0.2">
      <c r="B49" s="325" t="s">
        <v>183</v>
      </c>
      <c r="C49" s="321"/>
      <c r="D49" s="321">
        <v>0.1</v>
      </c>
      <c r="E49" s="321"/>
      <c r="F49" s="321"/>
      <c r="G49" s="321"/>
      <c r="H49" s="321"/>
      <c r="I49" s="321"/>
      <c r="J49" s="578"/>
      <c r="K49" s="321"/>
      <c r="L49" s="321"/>
      <c r="M49" s="321"/>
      <c r="N49" s="321"/>
      <c r="O49" s="321"/>
      <c r="P49" s="321"/>
      <c r="Q49" s="373"/>
      <c r="R49" s="321"/>
      <c r="S49" s="373"/>
      <c r="T49" s="373"/>
      <c r="U49" s="321">
        <v>0.2</v>
      </c>
      <c r="V49" s="321"/>
      <c r="W49" s="321"/>
    </row>
    <row r="50" spans="2:23" x14ac:dyDescent="0.2">
      <c r="B50" s="325" t="s">
        <v>184</v>
      </c>
      <c r="C50" s="321"/>
      <c r="D50" s="321">
        <v>0.5</v>
      </c>
      <c r="E50" s="321"/>
      <c r="F50" s="321">
        <v>0.35</v>
      </c>
      <c r="G50" s="321"/>
      <c r="H50" s="321">
        <v>0.5</v>
      </c>
      <c r="I50" s="321"/>
      <c r="J50" s="578"/>
      <c r="K50" s="321"/>
      <c r="L50" s="321"/>
      <c r="M50" s="321"/>
      <c r="N50" s="321">
        <v>0.42499999999999999</v>
      </c>
      <c r="O50" s="321"/>
      <c r="P50" s="321"/>
      <c r="Q50" s="373">
        <v>1.4</v>
      </c>
      <c r="R50" s="321"/>
      <c r="S50" s="373"/>
      <c r="T50" s="373"/>
      <c r="U50" s="321"/>
      <c r="V50" s="321"/>
      <c r="W50" s="321">
        <v>0.1</v>
      </c>
    </row>
    <row r="51" spans="2:23" x14ac:dyDescent="0.2">
      <c r="B51" s="325" t="s">
        <v>473</v>
      </c>
      <c r="C51" s="321"/>
      <c r="D51" s="321"/>
      <c r="E51" s="321"/>
      <c r="F51" s="321"/>
      <c r="G51" s="321"/>
      <c r="H51" s="321">
        <v>1</v>
      </c>
      <c r="I51" s="321"/>
      <c r="J51" s="578"/>
      <c r="K51" s="321"/>
      <c r="L51" s="321"/>
      <c r="M51" s="321"/>
      <c r="N51" s="321"/>
      <c r="O51" s="321"/>
      <c r="P51" s="321">
        <v>0.4</v>
      </c>
      <c r="Q51" s="373">
        <v>0.6</v>
      </c>
      <c r="R51" s="321"/>
      <c r="S51" s="373">
        <v>0.5</v>
      </c>
      <c r="T51" s="373">
        <v>0.9</v>
      </c>
      <c r="U51" s="321">
        <v>0.05</v>
      </c>
      <c r="V51" s="321">
        <v>0.3</v>
      </c>
      <c r="W51" s="321">
        <v>0.2</v>
      </c>
    </row>
    <row r="52" spans="2:23" x14ac:dyDescent="0.2">
      <c r="B52" s="325" t="s">
        <v>497</v>
      </c>
      <c r="C52" s="321">
        <v>1</v>
      </c>
      <c r="D52" s="321">
        <v>1</v>
      </c>
      <c r="E52" s="321">
        <v>3</v>
      </c>
      <c r="F52" s="321">
        <v>0.65</v>
      </c>
      <c r="G52" s="321">
        <v>1</v>
      </c>
      <c r="H52" s="321">
        <v>2.5</v>
      </c>
      <c r="I52" s="321">
        <v>2.5</v>
      </c>
      <c r="J52" s="578"/>
      <c r="K52" s="321">
        <v>8.5</v>
      </c>
      <c r="L52" s="321">
        <v>1.5</v>
      </c>
      <c r="M52" s="321"/>
      <c r="N52" s="321">
        <v>1</v>
      </c>
      <c r="O52" s="321">
        <v>0.7</v>
      </c>
      <c r="P52" s="321"/>
      <c r="Q52" s="373">
        <v>1.5</v>
      </c>
      <c r="R52" s="321"/>
      <c r="S52" s="373"/>
      <c r="T52" s="373"/>
      <c r="U52" s="321">
        <v>0.1</v>
      </c>
      <c r="V52" s="321">
        <v>2.5</v>
      </c>
      <c r="W52" s="321">
        <v>0.3</v>
      </c>
    </row>
    <row r="53" spans="2:23" x14ac:dyDescent="0.2">
      <c r="B53" s="325" t="s">
        <v>398</v>
      </c>
      <c r="C53" s="54"/>
      <c r="D53" s="54"/>
      <c r="E53" s="54"/>
      <c r="F53" s="54"/>
      <c r="G53" s="54"/>
      <c r="H53" s="54"/>
      <c r="I53" s="54"/>
      <c r="J53" s="579"/>
      <c r="K53" s="54">
        <v>0.1</v>
      </c>
      <c r="L53" s="54">
        <v>0.2</v>
      </c>
      <c r="M53" s="54"/>
      <c r="N53" s="54">
        <v>0.6</v>
      </c>
      <c r="O53" s="54"/>
      <c r="P53" s="54"/>
      <c r="Q53" s="190"/>
      <c r="R53" s="54"/>
      <c r="S53" s="190">
        <v>0.2</v>
      </c>
      <c r="T53" s="190">
        <v>0.3</v>
      </c>
      <c r="U53" s="54">
        <v>0.4</v>
      </c>
      <c r="V53" s="321">
        <v>0.4</v>
      </c>
      <c r="W53" s="321">
        <v>1.4</v>
      </c>
    </row>
    <row r="54" spans="2:23" x14ac:dyDescent="0.2">
      <c r="B54" s="325" t="s">
        <v>414</v>
      </c>
      <c r="C54" s="321"/>
      <c r="D54" s="321"/>
      <c r="E54" s="321"/>
      <c r="F54" s="321"/>
      <c r="G54" s="321"/>
      <c r="H54" s="321"/>
      <c r="I54" s="321"/>
      <c r="J54" s="578"/>
      <c r="K54" s="321"/>
      <c r="L54" s="321">
        <v>2</v>
      </c>
      <c r="M54" s="321"/>
      <c r="N54" s="321"/>
      <c r="O54" s="321"/>
      <c r="P54" s="321"/>
      <c r="Q54" s="321"/>
      <c r="R54" s="321"/>
      <c r="S54" s="373"/>
      <c r="T54" s="373"/>
      <c r="U54" s="321"/>
      <c r="V54" s="321"/>
      <c r="W54" s="321"/>
    </row>
    <row r="55" spans="2:23" x14ac:dyDescent="0.2">
      <c r="B55" s="325" t="s">
        <v>573</v>
      </c>
      <c r="C55" s="321"/>
      <c r="D55" s="321"/>
      <c r="E55" s="321"/>
      <c r="F55" s="321"/>
      <c r="G55" s="321"/>
      <c r="H55" s="321"/>
      <c r="I55" s="321"/>
      <c r="J55" s="578"/>
      <c r="K55" s="321"/>
      <c r="L55" s="321"/>
      <c r="M55" s="321"/>
      <c r="N55" s="321"/>
      <c r="O55" s="321"/>
      <c r="P55" s="321"/>
      <c r="Q55" s="321"/>
      <c r="R55" s="321"/>
      <c r="S55" s="373">
        <v>0.1</v>
      </c>
      <c r="T55" s="373"/>
      <c r="U55" s="321"/>
      <c r="V55" s="321"/>
      <c r="W55" s="321"/>
    </row>
    <row r="56" spans="2:23" x14ac:dyDescent="0.2">
      <c r="B56" s="325" t="s">
        <v>613</v>
      </c>
      <c r="C56" s="321"/>
      <c r="D56" s="321"/>
      <c r="E56" s="321"/>
      <c r="F56" s="321"/>
      <c r="G56" s="321"/>
      <c r="H56" s="321"/>
      <c r="I56" s="321"/>
      <c r="J56" s="578"/>
      <c r="K56" s="321"/>
      <c r="L56" s="321"/>
      <c r="M56" s="321"/>
      <c r="N56" s="321"/>
      <c r="O56" s="321"/>
      <c r="P56" s="321"/>
      <c r="Q56" s="321"/>
      <c r="R56" s="321"/>
      <c r="S56" s="373"/>
      <c r="T56" s="373"/>
      <c r="U56" s="321">
        <v>0.2</v>
      </c>
      <c r="V56" s="321"/>
      <c r="W56" s="321"/>
    </row>
    <row r="57" spans="2:23" x14ac:dyDescent="0.2">
      <c r="B57" s="325" t="s">
        <v>574</v>
      </c>
      <c r="C57" s="321"/>
      <c r="D57" s="321"/>
      <c r="E57" s="321"/>
      <c r="F57" s="321"/>
      <c r="G57" s="321"/>
      <c r="H57" s="321"/>
      <c r="I57" s="321"/>
      <c r="J57" s="578"/>
      <c r="K57" s="321"/>
      <c r="L57" s="321"/>
      <c r="M57" s="321"/>
      <c r="N57" s="321"/>
      <c r="O57" s="321"/>
      <c r="P57" s="321"/>
      <c r="Q57" s="321"/>
      <c r="R57" s="321"/>
      <c r="S57" s="321">
        <v>0.2</v>
      </c>
      <c r="T57" s="373">
        <v>2</v>
      </c>
      <c r="U57" s="321">
        <v>0.5</v>
      </c>
      <c r="V57" s="321">
        <v>0.6</v>
      </c>
      <c r="W57" s="321">
        <v>1.5</v>
      </c>
    </row>
    <row r="58" spans="2:23" x14ac:dyDescent="0.2">
      <c r="B58" s="325" t="s">
        <v>575</v>
      </c>
      <c r="C58" s="321"/>
      <c r="D58" s="321"/>
      <c r="E58" s="321"/>
      <c r="F58" s="321"/>
      <c r="G58" s="321"/>
      <c r="H58" s="321"/>
      <c r="I58" s="321"/>
      <c r="J58" s="578"/>
      <c r="K58" s="321"/>
      <c r="L58" s="321"/>
      <c r="M58" s="321"/>
      <c r="N58" s="321"/>
      <c r="O58" s="321"/>
      <c r="P58" s="321"/>
      <c r="Q58" s="321"/>
      <c r="R58" s="321"/>
      <c r="S58" s="321">
        <v>0.2</v>
      </c>
      <c r="T58" s="373">
        <v>0.1</v>
      </c>
      <c r="U58" s="321"/>
      <c r="V58" s="321"/>
      <c r="W58" s="321">
        <v>0.15</v>
      </c>
    </row>
    <row r="59" spans="2:23" x14ac:dyDescent="0.2">
      <c r="B59" s="325" t="s">
        <v>420</v>
      </c>
      <c r="C59" s="321"/>
      <c r="D59" s="321"/>
      <c r="E59" s="321"/>
      <c r="F59" s="321"/>
      <c r="G59" s="321"/>
      <c r="H59" s="321"/>
      <c r="I59" s="321"/>
      <c r="J59" s="578"/>
      <c r="K59" s="321"/>
      <c r="L59" s="321"/>
      <c r="M59" s="321"/>
      <c r="N59" s="321"/>
      <c r="O59" s="321"/>
      <c r="P59" s="321"/>
      <c r="Q59" s="321"/>
      <c r="R59" s="321"/>
      <c r="S59" s="321"/>
      <c r="T59" s="373">
        <v>0.2</v>
      </c>
      <c r="U59" s="321">
        <v>0.1</v>
      </c>
      <c r="V59" s="321">
        <v>0.1</v>
      </c>
      <c r="W59" s="321">
        <v>0.1</v>
      </c>
    </row>
    <row r="60" spans="2:23" x14ac:dyDescent="0.2">
      <c r="B60" s="325" t="s">
        <v>239</v>
      </c>
      <c r="C60" s="321"/>
      <c r="D60" s="321"/>
      <c r="E60" s="321"/>
      <c r="F60" s="321"/>
      <c r="G60" s="321"/>
      <c r="H60" s="321"/>
      <c r="I60" s="321"/>
      <c r="J60" s="578"/>
      <c r="K60" s="321"/>
      <c r="L60" s="321"/>
      <c r="M60" s="321"/>
      <c r="N60" s="321"/>
      <c r="O60" s="321"/>
      <c r="P60" s="321"/>
      <c r="Q60" s="321"/>
      <c r="R60" s="321"/>
      <c r="S60" s="321"/>
      <c r="T60" s="373">
        <v>0.2</v>
      </c>
      <c r="U60" s="321">
        <v>0.1</v>
      </c>
      <c r="V60" s="321">
        <v>0.1</v>
      </c>
      <c r="W60" s="321">
        <v>15</v>
      </c>
    </row>
    <row r="61" spans="2:23" x14ac:dyDescent="0.2">
      <c r="B61" s="325" t="s">
        <v>238</v>
      </c>
      <c r="C61" s="321"/>
      <c r="D61" s="321"/>
      <c r="E61" s="321"/>
      <c r="F61" s="321"/>
      <c r="G61" s="321"/>
      <c r="H61" s="321"/>
      <c r="I61" s="321"/>
      <c r="J61" s="578"/>
      <c r="K61" s="321"/>
      <c r="L61" s="321"/>
      <c r="M61" s="321"/>
      <c r="N61" s="321"/>
      <c r="O61" s="321"/>
      <c r="P61" s="321"/>
      <c r="Q61" s="321"/>
      <c r="R61" s="321"/>
      <c r="S61" s="321"/>
      <c r="T61" s="373">
        <v>0.2</v>
      </c>
      <c r="U61" s="321">
        <v>0.1</v>
      </c>
      <c r="V61" s="321">
        <v>0.1</v>
      </c>
      <c r="W61" s="321">
        <v>0.1</v>
      </c>
    </row>
    <row r="62" spans="2:23" x14ac:dyDescent="0.2">
      <c r="B62" s="325" t="s">
        <v>591</v>
      </c>
      <c r="C62" s="321"/>
      <c r="D62" s="321"/>
      <c r="E62" s="321"/>
      <c r="F62" s="321"/>
      <c r="G62" s="321"/>
      <c r="H62" s="321"/>
      <c r="I62" s="321"/>
      <c r="J62" s="578"/>
      <c r="K62" s="321"/>
      <c r="L62" s="321"/>
      <c r="M62" s="321"/>
      <c r="N62" s="321"/>
      <c r="O62" s="321"/>
      <c r="P62" s="321"/>
      <c r="Q62" s="321"/>
      <c r="R62" s="321"/>
      <c r="S62" s="321"/>
      <c r="T62" s="373">
        <v>0.1</v>
      </c>
      <c r="U62" s="321">
        <v>0.1</v>
      </c>
      <c r="V62" s="321">
        <v>0.1</v>
      </c>
      <c r="W62" s="321">
        <v>0.1</v>
      </c>
    </row>
    <row r="63" spans="2:23" x14ac:dyDescent="0.2">
      <c r="B63" s="325" t="s">
        <v>223</v>
      </c>
      <c r="C63" s="54"/>
      <c r="D63" s="54"/>
      <c r="E63" s="54"/>
      <c r="F63" s="54"/>
      <c r="G63" s="54"/>
      <c r="H63" s="54"/>
      <c r="I63" s="54"/>
      <c r="J63" s="579"/>
      <c r="K63" s="54"/>
      <c r="L63" s="54"/>
      <c r="M63" s="54"/>
      <c r="N63" s="54"/>
      <c r="O63" s="54"/>
      <c r="P63" s="54"/>
      <c r="Q63" s="54"/>
      <c r="R63" s="54"/>
      <c r="S63" s="54"/>
      <c r="T63" s="190"/>
      <c r="U63" s="54">
        <v>0.4</v>
      </c>
      <c r="V63" s="321"/>
      <c r="W63" s="321">
        <v>0.2</v>
      </c>
    </row>
    <row r="64" spans="2:23" x14ac:dyDescent="0.2">
      <c r="B64" s="325" t="s">
        <v>614</v>
      </c>
      <c r="C64" s="54"/>
      <c r="D64" s="54"/>
      <c r="E64" s="54"/>
      <c r="F64" s="54"/>
      <c r="G64" s="54"/>
      <c r="H64" s="54"/>
      <c r="I64" s="54"/>
      <c r="J64" s="579"/>
      <c r="K64" s="54"/>
      <c r="L64" s="54"/>
      <c r="M64" s="54"/>
      <c r="N64" s="54"/>
      <c r="O64" s="54"/>
      <c r="P64" s="54"/>
      <c r="Q64" s="54"/>
      <c r="R64" s="54"/>
      <c r="S64" s="54"/>
      <c r="T64" s="190"/>
      <c r="U64" s="54">
        <v>0.4</v>
      </c>
      <c r="V64" s="321"/>
      <c r="W64" s="321"/>
    </row>
    <row r="65" spans="2:23" x14ac:dyDescent="0.2">
      <c r="B65" s="325" t="s">
        <v>417</v>
      </c>
      <c r="C65" s="54"/>
      <c r="D65" s="54"/>
      <c r="E65" s="54"/>
      <c r="F65" s="54"/>
      <c r="G65" s="54"/>
      <c r="H65" s="54"/>
      <c r="I65" s="54"/>
      <c r="J65" s="579"/>
      <c r="K65" s="54"/>
      <c r="L65" s="54"/>
      <c r="M65" s="54"/>
      <c r="N65" s="54"/>
      <c r="O65" s="54"/>
      <c r="P65" s="54"/>
      <c r="Q65" s="54"/>
      <c r="R65" s="54"/>
      <c r="S65" s="54"/>
      <c r="T65" s="190"/>
      <c r="U65" s="54">
        <v>0.1</v>
      </c>
      <c r="V65" s="54">
        <v>0.15</v>
      </c>
      <c r="W65" s="321">
        <v>0.1</v>
      </c>
    </row>
    <row r="66" spans="2:23" ht="13.5" thickBot="1" x14ac:dyDescent="0.25">
      <c r="B66" s="691" t="s">
        <v>592</v>
      </c>
      <c r="C66" s="576"/>
      <c r="D66" s="576"/>
      <c r="E66" s="576"/>
      <c r="F66" s="576"/>
      <c r="G66" s="576"/>
      <c r="H66" s="576"/>
      <c r="I66" s="576"/>
      <c r="J66" s="692"/>
      <c r="K66" s="576"/>
      <c r="L66" s="576"/>
      <c r="M66" s="576"/>
      <c r="N66" s="576"/>
      <c r="O66" s="576"/>
      <c r="P66" s="576"/>
      <c r="Q66" s="576"/>
      <c r="R66" s="576"/>
      <c r="S66" s="576"/>
      <c r="T66" s="693">
        <v>1</v>
      </c>
      <c r="U66" s="576">
        <v>0.2</v>
      </c>
      <c r="V66" s="576"/>
      <c r="W66" s="576"/>
    </row>
    <row r="67" spans="2:23" ht="13.5" thickBot="1" x14ac:dyDescent="0.25">
      <c r="B67" s="23" t="s">
        <v>52</v>
      </c>
      <c r="C67" s="688">
        <f t="shared" ref="C67:S67" si="0">SUM(C16:C58)</f>
        <v>1947.3500000000001</v>
      </c>
      <c r="D67" s="688">
        <f t="shared" si="0"/>
        <v>272</v>
      </c>
      <c r="E67" s="688">
        <f t="shared" si="0"/>
        <v>2559.6</v>
      </c>
      <c r="F67" s="688">
        <f t="shared" si="0"/>
        <v>906.47500000000002</v>
      </c>
      <c r="G67" s="688">
        <f t="shared" si="0"/>
        <v>1358.8</v>
      </c>
      <c r="H67" s="688">
        <f t="shared" si="0"/>
        <v>661.55</v>
      </c>
      <c r="I67" s="688">
        <f t="shared" si="0"/>
        <v>128.07499999999999</v>
      </c>
      <c r="J67" s="688">
        <f t="shared" si="0"/>
        <v>1814.6</v>
      </c>
      <c r="K67" s="688">
        <f t="shared" si="0"/>
        <v>531.9</v>
      </c>
      <c r="L67" s="688">
        <f t="shared" si="0"/>
        <v>830.30000000000007</v>
      </c>
      <c r="M67" s="688">
        <f t="shared" si="0"/>
        <v>595.1</v>
      </c>
      <c r="N67" s="688">
        <f t="shared" si="0"/>
        <v>479.55000000000007</v>
      </c>
      <c r="O67" s="688">
        <f t="shared" si="0"/>
        <v>1140.2</v>
      </c>
      <c r="P67" s="688">
        <f t="shared" si="0"/>
        <v>1395.6000000000001</v>
      </c>
      <c r="Q67" s="688">
        <f t="shared" si="0"/>
        <v>389.2</v>
      </c>
      <c r="R67" s="688">
        <f t="shared" si="0"/>
        <v>821</v>
      </c>
      <c r="S67" s="688">
        <f t="shared" si="0"/>
        <v>552.00000000000023</v>
      </c>
      <c r="T67" s="689">
        <f>SUM(T16:T66)</f>
        <v>696.95</v>
      </c>
      <c r="U67" s="689">
        <f>SUM(U16:U66)</f>
        <v>347.90000000000009</v>
      </c>
      <c r="V67" s="690">
        <f>SUM(V16:V66)</f>
        <v>882.12000000000012</v>
      </c>
      <c r="W67" s="690">
        <f>SUM(W16:W66)</f>
        <v>743.94999999999993</v>
      </c>
    </row>
    <row r="70" spans="2:23" x14ac:dyDescent="0.2">
      <c r="B70" s="246" t="s">
        <v>571</v>
      </c>
      <c r="C70" s="246"/>
      <c r="D70" s="246"/>
      <c r="E70" s="246"/>
      <c r="F70" s="246"/>
      <c r="G70" s="246"/>
      <c r="H70" s="246"/>
      <c r="I70" s="246"/>
    </row>
    <row r="71" spans="2:23" ht="13.5" thickBot="1" x14ac:dyDescent="0.25"/>
    <row r="72" spans="2:23" ht="13.5" thickBot="1" x14ac:dyDescent="0.25">
      <c r="B72" s="8" t="s">
        <v>165</v>
      </c>
      <c r="C72" s="28">
        <v>2003</v>
      </c>
      <c r="D72" s="28">
        <v>2004</v>
      </c>
      <c r="E72" s="28">
        <v>2005</v>
      </c>
      <c r="F72" s="28">
        <v>2006</v>
      </c>
      <c r="G72" s="28">
        <v>2007</v>
      </c>
      <c r="H72" s="28">
        <v>2008</v>
      </c>
      <c r="I72" s="28">
        <v>2009</v>
      </c>
      <c r="J72" s="28">
        <v>2010</v>
      </c>
      <c r="K72" s="28">
        <v>2011</v>
      </c>
      <c r="L72" s="28">
        <v>2012</v>
      </c>
      <c r="M72" s="251">
        <v>2013</v>
      </c>
      <c r="N72" s="28">
        <v>2014</v>
      </c>
      <c r="O72" s="28">
        <v>2015</v>
      </c>
      <c r="P72" s="164">
        <v>2016</v>
      </c>
      <c r="Q72" s="164">
        <v>2017</v>
      </c>
      <c r="R72" s="164">
        <v>2018</v>
      </c>
      <c r="S72" s="137">
        <v>2019</v>
      </c>
      <c r="T72" s="137">
        <v>2020</v>
      </c>
      <c r="U72" s="137">
        <v>2021</v>
      </c>
      <c r="V72" s="137">
        <v>2022</v>
      </c>
      <c r="W72" s="27">
        <v>2023</v>
      </c>
    </row>
    <row r="73" spans="2:23" x14ac:dyDescent="0.2">
      <c r="B73" s="323" t="s">
        <v>225</v>
      </c>
      <c r="C73" s="571"/>
      <c r="D73" s="571"/>
      <c r="E73" s="571"/>
      <c r="F73" s="571"/>
      <c r="G73" s="571"/>
      <c r="H73" s="571"/>
      <c r="I73" s="571"/>
      <c r="J73" s="571"/>
      <c r="K73" s="571"/>
      <c r="L73" s="571"/>
      <c r="M73" s="572"/>
      <c r="N73" s="571"/>
      <c r="O73" s="571"/>
      <c r="P73" s="459"/>
      <c r="Q73" s="459"/>
      <c r="R73" s="459"/>
      <c r="S73" s="345"/>
      <c r="T73" s="345"/>
      <c r="U73" s="573"/>
      <c r="V73" s="321"/>
      <c r="W73" s="574"/>
    </row>
    <row r="74" spans="2:23" x14ac:dyDescent="0.2">
      <c r="B74" s="324" t="s">
        <v>227</v>
      </c>
      <c r="C74" s="374"/>
      <c r="D74" s="374"/>
      <c r="E74" s="374"/>
      <c r="F74" s="374"/>
      <c r="G74" s="374"/>
      <c r="H74" s="374"/>
      <c r="I74" s="374"/>
      <c r="J74" s="374"/>
      <c r="K74" s="321"/>
      <c r="L74" s="321"/>
      <c r="M74" s="321"/>
      <c r="N74" s="374"/>
      <c r="O74" s="375">
        <v>1</v>
      </c>
      <c r="P74" s="376"/>
      <c r="Q74" s="321">
        <v>0.1</v>
      </c>
      <c r="R74" s="321">
        <v>1</v>
      </c>
      <c r="S74" s="373">
        <v>0.1</v>
      </c>
      <c r="T74" s="373"/>
      <c r="U74" s="321"/>
      <c r="V74" s="321"/>
      <c r="W74" s="575"/>
    </row>
    <row r="75" spans="2:23" x14ac:dyDescent="0.2">
      <c r="B75" s="324" t="s">
        <v>305</v>
      </c>
      <c r="C75" s="374"/>
      <c r="D75" s="374"/>
      <c r="E75" s="374"/>
      <c r="F75" s="374"/>
      <c r="G75" s="374"/>
      <c r="H75" s="374"/>
      <c r="I75" s="374"/>
      <c r="J75" s="374"/>
      <c r="K75" s="321"/>
      <c r="L75" s="321"/>
      <c r="M75" s="321"/>
      <c r="N75" s="374"/>
      <c r="O75" s="374"/>
      <c r="P75" s="457">
        <v>0.5</v>
      </c>
      <c r="Q75" s="321">
        <v>1</v>
      </c>
      <c r="R75" s="321">
        <v>1</v>
      </c>
      <c r="S75" s="373"/>
      <c r="T75" s="373"/>
      <c r="U75" s="321"/>
      <c r="V75" s="321"/>
      <c r="W75" s="575"/>
    </row>
    <row r="76" spans="2:23" x14ac:dyDescent="0.2">
      <c r="B76" s="324" t="s">
        <v>500</v>
      </c>
      <c r="C76" s="321"/>
      <c r="D76" s="321"/>
      <c r="E76" s="321"/>
      <c r="F76" s="321"/>
      <c r="G76" s="321"/>
      <c r="H76" s="321"/>
      <c r="I76" s="321"/>
      <c r="J76" s="321"/>
      <c r="K76" s="321"/>
      <c r="L76" s="321"/>
      <c r="M76" s="321"/>
      <c r="N76" s="321"/>
      <c r="O76" s="321">
        <v>0.1</v>
      </c>
      <c r="P76" s="376"/>
      <c r="Q76" s="321">
        <v>0.05</v>
      </c>
      <c r="R76" s="321"/>
      <c r="S76" s="373"/>
      <c r="T76" s="373"/>
      <c r="U76" s="321"/>
      <c r="V76" s="321"/>
      <c r="W76" s="575"/>
    </row>
    <row r="77" spans="2:23" x14ac:dyDescent="0.2">
      <c r="B77" s="324" t="s">
        <v>229</v>
      </c>
      <c r="C77" s="321"/>
      <c r="D77" s="321"/>
      <c r="E77" s="321"/>
      <c r="F77" s="321"/>
      <c r="G77" s="321"/>
      <c r="H77" s="321"/>
      <c r="I77" s="321"/>
      <c r="J77" s="321"/>
      <c r="K77" s="321"/>
      <c r="L77" s="321"/>
      <c r="M77" s="321"/>
      <c r="N77" s="321"/>
      <c r="O77" s="321"/>
      <c r="P77" s="376"/>
      <c r="Q77" s="321"/>
      <c r="R77" s="321">
        <v>3</v>
      </c>
      <c r="S77" s="373"/>
      <c r="T77" s="373"/>
      <c r="U77" s="321"/>
      <c r="V77" s="321"/>
      <c r="W77" s="575"/>
    </row>
    <row r="78" spans="2:23" x14ac:dyDescent="0.2">
      <c r="B78" s="324" t="s">
        <v>265</v>
      </c>
      <c r="C78" s="321"/>
      <c r="D78" s="321"/>
      <c r="E78" s="321"/>
      <c r="F78" s="321"/>
      <c r="G78" s="321"/>
      <c r="H78" s="321"/>
      <c r="I78" s="321"/>
      <c r="J78" s="321"/>
      <c r="K78" s="321"/>
      <c r="L78" s="321"/>
      <c r="M78" s="321"/>
      <c r="N78" s="321"/>
      <c r="O78" s="321"/>
      <c r="P78" s="376"/>
      <c r="Q78" s="321"/>
      <c r="R78" s="321">
        <v>20</v>
      </c>
      <c r="S78" s="373"/>
      <c r="T78" s="373"/>
      <c r="U78" s="321"/>
      <c r="V78" s="321"/>
      <c r="W78" s="575"/>
    </row>
    <row r="79" spans="2:23" x14ac:dyDescent="0.2">
      <c r="B79" s="324" t="s">
        <v>269</v>
      </c>
      <c r="C79" s="321">
        <v>20</v>
      </c>
      <c r="D79" s="321"/>
      <c r="E79" s="321"/>
      <c r="F79" s="321">
        <v>36</v>
      </c>
      <c r="G79" s="321"/>
      <c r="H79" s="321">
        <v>30</v>
      </c>
      <c r="I79" s="321"/>
      <c r="J79" s="321">
        <v>8</v>
      </c>
      <c r="K79" s="321"/>
      <c r="L79" s="321">
        <v>16</v>
      </c>
      <c r="M79" s="321">
        <v>10</v>
      </c>
      <c r="N79" s="321">
        <v>5</v>
      </c>
      <c r="O79" s="321">
        <v>16</v>
      </c>
      <c r="P79" s="457">
        <v>3</v>
      </c>
      <c r="Q79" s="321">
        <v>14</v>
      </c>
      <c r="R79" s="321">
        <v>5</v>
      </c>
      <c r="S79" s="373">
        <v>6</v>
      </c>
      <c r="T79" s="373">
        <v>1.5</v>
      </c>
      <c r="U79" s="321">
        <v>7</v>
      </c>
      <c r="V79" s="321">
        <v>2.5</v>
      </c>
      <c r="W79" s="575">
        <v>8</v>
      </c>
    </row>
    <row r="80" spans="2:23" x14ac:dyDescent="0.2">
      <c r="B80" s="324" t="s">
        <v>271</v>
      </c>
      <c r="C80" s="321">
        <v>11</v>
      </c>
      <c r="D80" s="321">
        <v>8</v>
      </c>
      <c r="E80" s="321">
        <v>23</v>
      </c>
      <c r="F80" s="321">
        <v>1</v>
      </c>
      <c r="G80" s="321"/>
      <c r="H80" s="321">
        <v>2</v>
      </c>
      <c r="I80" s="321"/>
      <c r="J80" s="321"/>
      <c r="K80" s="321"/>
      <c r="L80" s="321"/>
      <c r="M80" s="321">
        <v>1</v>
      </c>
      <c r="N80" s="321">
        <v>1</v>
      </c>
      <c r="O80" s="321">
        <v>10</v>
      </c>
      <c r="P80" s="376"/>
      <c r="Q80" s="321">
        <v>1</v>
      </c>
      <c r="R80" s="321">
        <v>1</v>
      </c>
      <c r="S80" s="373">
        <v>2.5</v>
      </c>
      <c r="T80" s="373">
        <v>1</v>
      </c>
      <c r="U80" s="321">
        <v>1.6</v>
      </c>
      <c r="V80" s="321">
        <v>0.5</v>
      </c>
      <c r="W80" s="575">
        <v>1.5</v>
      </c>
    </row>
    <row r="81" spans="2:23" x14ac:dyDescent="0.2">
      <c r="B81" s="324" t="s">
        <v>399</v>
      </c>
      <c r="C81" s="321"/>
      <c r="D81" s="321"/>
      <c r="E81" s="321"/>
      <c r="F81" s="321">
        <v>6.8</v>
      </c>
      <c r="G81" s="321">
        <v>10</v>
      </c>
      <c r="H81" s="321">
        <v>3</v>
      </c>
      <c r="I81" s="321"/>
      <c r="J81" s="321">
        <v>5</v>
      </c>
      <c r="K81" s="321">
        <v>2</v>
      </c>
      <c r="L81" s="321">
        <v>17</v>
      </c>
      <c r="M81" s="321">
        <v>1</v>
      </c>
      <c r="N81" s="321">
        <v>9</v>
      </c>
      <c r="O81" s="321">
        <v>55</v>
      </c>
      <c r="P81" s="376"/>
      <c r="Q81" s="321">
        <v>3</v>
      </c>
      <c r="R81" s="321">
        <v>8</v>
      </c>
      <c r="S81" s="373">
        <v>7</v>
      </c>
      <c r="T81" s="373">
        <v>1</v>
      </c>
      <c r="U81" s="321">
        <v>5</v>
      </c>
      <c r="V81" s="321">
        <v>1.2</v>
      </c>
      <c r="W81" s="575">
        <v>3</v>
      </c>
    </row>
    <row r="82" spans="2:23" x14ac:dyDescent="0.2">
      <c r="B82" s="324" t="s">
        <v>400</v>
      </c>
      <c r="C82" s="321">
        <v>240</v>
      </c>
      <c r="D82" s="321"/>
      <c r="E82" s="321"/>
      <c r="F82" s="321"/>
      <c r="G82" s="321"/>
      <c r="H82" s="321">
        <v>40</v>
      </c>
      <c r="I82" s="321">
        <v>25</v>
      </c>
      <c r="J82" s="321">
        <v>40</v>
      </c>
      <c r="K82" s="321">
        <v>30</v>
      </c>
      <c r="L82" s="321">
        <v>65</v>
      </c>
      <c r="M82" s="321">
        <v>30</v>
      </c>
      <c r="N82" s="321">
        <v>64</v>
      </c>
      <c r="O82" s="321">
        <v>5</v>
      </c>
      <c r="P82" s="457">
        <v>16</v>
      </c>
      <c r="Q82" s="321">
        <v>76</v>
      </c>
      <c r="R82" s="321">
        <v>10</v>
      </c>
      <c r="S82" s="373">
        <v>170</v>
      </c>
      <c r="T82" s="373"/>
      <c r="U82" s="321"/>
      <c r="V82" s="321">
        <v>50</v>
      </c>
      <c r="W82" s="575"/>
    </row>
    <row r="83" spans="2:23" x14ac:dyDescent="0.2">
      <c r="B83" s="325" t="s">
        <v>277</v>
      </c>
      <c r="C83" s="321">
        <v>1.3</v>
      </c>
      <c r="D83" s="321"/>
      <c r="E83" s="321"/>
      <c r="F83" s="321">
        <v>3</v>
      </c>
      <c r="G83" s="321"/>
      <c r="H83" s="321"/>
      <c r="I83" s="321"/>
      <c r="J83" s="321"/>
      <c r="K83" s="321"/>
      <c r="L83" s="321"/>
      <c r="M83" s="321"/>
      <c r="N83" s="321"/>
      <c r="O83" s="321"/>
      <c r="P83" s="457"/>
      <c r="Q83" s="321"/>
      <c r="R83" s="321"/>
      <c r="S83" s="373"/>
      <c r="T83" s="373"/>
      <c r="U83" s="321"/>
      <c r="V83" s="321"/>
      <c r="W83" s="575"/>
    </row>
    <row r="84" spans="2:23" x14ac:dyDescent="0.2">
      <c r="B84" s="324" t="s">
        <v>501</v>
      </c>
      <c r="C84" s="321"/>
      <c r="D84" s="321"/>
      <c r="E84" s="321"/>
      <c r="F84" s="321"/>
      <c r="G84" s="321"/>
      <c r="H84" s="321"/>
      <c r="I84" s="321"/>
      <c r="J84" s="321"/>
      <c r="K84" s="321"/>
      <c r="L84" s="321"/>
      <c r="M84" s="321"/>
      <c r="N84" s="321">
        <v>0.1</v>
      </c>
      <c r="O84" s="321">
        <v>0.05</v>
      </c>
      <c r="P84" s="376"/>
      <c r="Q84" s="321"/>
      <c r="R84" s="321"/>
      <c r="S84" s="373"/>
      <c r="T84" s="373"/>
      <c r="U84" s="321"/>
      <c r="V84" s="321"/>
      <c r="W84" s="575"/>
    </row>
    <row r="85" spans="2:23" x14ac:dyDescent="0.2">
      <c r="B85" s="324" t="s">
        <v>243</v>
      </c>
      <c r="C85" s="321"/>
      <c r="D85" s="321"/>
      <c r="E85" s="321"/>
      <c r="F85" s="321"/>
      <c r="G85" s="321"/>
      <c r="H85" s="321"/>
      <c r="I85" s="321"/>
      <c r="J85" s="321"/>
      <c r="K85" s="321"/>
      <c r="L85" s="321"/>
      <c r="M85" s="321"/>
      <c r="N85" s="321">
        <v>0.125</v>
      </c>
      <c r="O85" s="321">
        <v>0.05</v>
      </c>
      <c r="P85" s="376"/>
      <c r="Q85" s="321"/>
      <c r="R85" s="321"/>
      <c r="S85" s="373"/>
      <c r="T85" s="373"/>
      <c r="U85" s="321"/>
      <c r="V85" s="321"/>
      <c r="W85" s="575"/>
    </row>
    <row r="86" spans="2:23" x14ac:dyDescent="0.2">
      <c r="B86" s="325" t="s">
        <v>199</v>
      </c>
      <c r="C86" s="321">
        <v>5</v>
      </c>
      <c r="D86" s="321">
        <v>2.6</v>
      </c>
      <c r="E86" s="321"/>
      <c r="F86" s="321">
        <v>5</v>
      </c>
      <c r="G86" s="321">
        <v>3.89</v>
      </c>
      <c r="H86" s="321"/>
      <c r="I86" s="321"/>
      <c r="J86" s="321"/>
      <c r="K86" s="321"/>
      <c r="L86" s="321"/>
      <c r="M86" s="321"/>
      <c r="N86" s="321"/>
      <c r="O86" s="321"/>
      <c r="P86" s="376"/>
      <c r="Q86" s="321"/>
      <c r="R86" s="321"/>
      <c r="S86" s="373"/>
      <c r="T86" s="373"/>
      <c r="U86" s="321"/>
      <c r="V86" s="321"/>
      <c r="W86" s="575">
        <v>1.1000000000000001</v>
      </c>
    </row>
    <row r="87" spans="2:23" x14ac:dyDescent="0.2">
      <c r="B87" s="324" t="s">
        <v>235</v>
      </c>
      <c r="C87" s="321"/>
      <c r="D87" s="321"/>
      <c r="E87" s="321"/>
      <c r="F87" s="321"/>
      <c r="G87" s="321"/>
      <c r="H87" s="321"/>
      <c r="I87" s="321"/>
      <c r="J87" s="321"/>
      <c r="K87" s="321"/>
      <c r="L87" s="321"/>
      <c r="M87" s="321"/>
      <c r="N87" s="321"/>
      <c r="O87" s="321">
        <v>2</v>
      </c>
      <c r="P87" s="376"/>
      <c r="Q87" s="321"/>
      <c r="R87" s="321"/>
      <c r="S87" s="373"/>
      <c r="T87" s="373"/>
      <c r="U87" s="321"/>
      <c r="V87" s="321"/>
      <c r="W87" s="575">
        <v>1.2</v>
      </c>
    </row>
    <row r="88" spans="2:23" x14ac:dyDescent="0.2">
      <c r="B88" s="324" t="s">
        <v>248</v>
      </c>
      <c r="C88" s="321"/>
      <c r="D88" s="321">
        <v>340</v>
      </c>
      <c r="E88" s="321"/>
      <c r="F88" s="321"/>
      <c r="G88" s="321"/>
      <c r="H88" s="321"/>
      <c r="I88" s="321"/>
      <c r="J88" s="321"/>
      <c r="K88" s="321"/>
      <c r="L88" s="321"/>
      <c r="M88" s="321"/>
      <c r="N88" s="321"/>
      <c r="O88" s="321"/>
      <c r="P88" s="376"/>
      <c r="Q88" s="321"/>
      <c r="R88" s="321"/>
      <c r="S88" s="373"/>
      <c r="T88" s="373"/>
      <c r="U88" s="321"/>
      <c r="V88" s="321"/>
      <c r="W88" s="575"/>
    </row>
    <row r="89" spans="2:23" x14ac:dyDescent="0.2">
      <c r="B89" s="325" t="s">
        <v>241</v>
      </c>
      <c r="C89" s="321">
        <v>29.5</v>
      </c>
      <c r="D89" s="321"/>
      <c r="E89" s="321"/>
      <c r="F89" s="321"/>
      <c r="G89" s="321"/>
      <c r="H89" s="321"/>
      <c r="I89" s="321"/>
      <c r="J89" s="321"/>
      <c r="K89" s="321"/>
      <c r="L89" s="321"/>
      <c r="M89" s="321"/>
      <c r="N89" s="321"/>
      <c r="O89" s="321"/>
      <c r="P89" s="376"/>
      <c r="Q89" s="321"/>
      <c r="R89" s="321"/>
      <c r="S89" s="373"/>
      <c r="T89" s="373"/>
      <c r="U89" s="321"/>
      <c r="V89" s="321"/>
      <c r="W89" s="575"/>
    </row>
    <row r="90" spans="2:23" x14ac:dyDescent="0.2">
      <c r="B90" s="324" t="s">
        <v>285</v>
      </c>
      <c r="C90" s="321"/>
      <c r="D90" s="321"/>
      <c r="E90" s="321"/>
      <c r="F90" s="321"/>
      <c r="G90" s="321"/>
      <c r="H90" s="321"/>
      <c r="I90" s="321">
        <v>120</v>
      </c>
      <c r="J90" s="321">
        <v>30</v>
      </c>
      <c r="K90" s="321"/>
      <c r="L90" s="321"/>
      <c r="M90" s="321"/>
      <c r="N90" s="321">
        <v>20</v>
      </c>
      <c r="O90" s="321"/>
      <c r="P90" s="376"/>
      <c r="Q90" s="321"/>
      <c r="R90" s="321"/>
      <c r="S90" s="373"/>
      <c r="T90" s="373"/>
      <c r="U90" s="321"/>
      <c r="V90" s="321"/>
      <c r="W90" s="575"/>
    </row>
    <row r="91" spans="2:23" x14ac:dyDescent="0.2">
      <c r="B91" s="324" t="s">
        <v>291</v>
      </c>
      <c r="C91" s="321"/>
      <c r="D91" s="321"/>
      <c r="E91" s="321"/>
      <c r="F91" s="321"/>
      <c r="G91" s="321"/>
      <c r="H91" s="321"/>
      <c r="I91" s="321"/>
      <c r="J91" s="321">
        <v>10</v>
      </c>
      <c r="K91" s="321"/>
      <c r="L91" s="321"/>
      <c r="M91" s="321"/>
      <c r="N91" s="321"/>
      <c r="O91" s="321"/>
      <c r="P91" s="376"/>
      <c r="Q91" s="321"/>
      <c r="R91" s="321"/>
      <c r="S91" s="373">
        <v>40</v>
      </c>
      <c r="T91" s="373"/>
      <c r="U91" s="321">
        <v>34</v>
      </c>
      <c r="V91" s="321"/>
      <c r="W91" s="575"/>
    </row>
    <row r="92" spans="2:23" x14ac:dyDescent="0.2">
      <c r="B92" s="324" t="s">
        <v>287</v>
      </c>
      <c r="C92" s="321"/>
      <c r="D92" s="321"/>
      <c r="E92" s="321"/>
      <c r="F92" s="321"/>
      <c r="G92" s="321"/>
      <c r="H92" s="321"/>
      <c r="I92" s="321"/>
      <c r="J92" s="321"/>
      <c r="K92" s="321"/>
      <c r="L92" s="321"/>
      <c r="M92" s="321"/>
      <c r="N92" s="321">
        <v>100</v>
      </c>
      <c r="O92" s="321"/>
      <c r="P92" s="376"/>
      <c r="Q92" s="321"/>
      <c r="R92" s="321"/>
      <c r="S92" s="373"/>
      <c r="T92" s="373"/>
      <c r="U92" s="321"/>
      <c r="V92" s="321"/>
      <c r="W92" s="575"/>
    </row>
    <row r="93" spans="2:23" x14ac:dyDescent="0.2">
      <c r="B93" s="324" t="s">
        <v>310</v>
      </c>
      <c r="C93" s="321"/>
      <c r="D93" s="321"/>
      <c r="E93" s="321"/>
      <c r="F93" s="321"/>
      <c r="G93" s="321"/>
      <c r="H93" s="321"/>
      <c r="I93" s="321"/>
      <c r="J93" s="321"/>
      <c r="K93" s="321"/>
      <c r="L93" s="321"/>
      <c r="M93" s="321"/>
      <c r="N93" s="321"/>
      <c r="O93" s="321">
        <v>0.1</v>
      </c>
      <c r="P93" s="376"/>
      <c r="Q93" s="321">
        <v>0.05</v>
      </c>
      <c r="R93" s="321"/>
      <c r="S93" s="373"/>
      <c r="T93" s="373"/>
      <c r="U93" s="321"/>
      <c r="V93" s="321"/>
      <c r="W93" s="575">
        <v>0.63</v>
      </c>
    </row>
    <row r="94" spans="2:23" x14ac:dyDescent="0.2">
      <c r="B94" s="324" t="s">
        <v>283</v>
      </c>
      <c r="C94" s="321"/>
      <c r="D94" s="321"/>
      <c r="E94" s="321"/>
      <c r="F94" s="321"/>
      <c r="G94" s="321"/>
      <c r="H94" s="321"/>
      <c r="I94" s="321"/>
      <c r="J94" s="321"/>
      <c r="K94" s="321"/>
      <c r="L94" s="321"/>
      <c r="M94" s="321"/>
      <c r="N94" s="321"/>
      <c r="O94" s="321">
        <v>0.2</v>
      </c>
      <c r="P94" s="376"/>
      <c r="Q94" s="321">
        <v>0.2</v>
      </c>
      <c r="R94" s="321"/>
      <c r="S94" s="373"/>
      <c r="T94" s="373"/>
      <c r="U94" s="321">
        <v>4.4999999999999998E-2</v>
      </c>
      <c r="V94" s="321"/>
      <c r="W94" s="575"/>
    </row>
    <row r="95" spans="2:23" ht="13.5" thickBot="1" x14ac:dyDescent="0.25">
      <c r="B95" s="75" t="s">
        <v>502</v>
      </c>
      <c r="C95" s="54"/>
      <c r="D95" s="54"/>
      <c r="E95" s="54"/>
      <c r="F95" s="54"/>
      <c r="G95" s="54"/>
      <c r="H95" s="54"/>
      <c r="I95" s="54"/>
      <c r="J95" s="54"/>
      <c r="K95" s="54"/>
      <c r="L95" s="54"/>
      <c r="M95" s="54"/>
      <c r="N95" s="54"/>
      <c r="O95" s="54">
        <v>0.5</v>
      </c>
      <c r="P95" s="461"/>
      <c r="Q95" s="54"/>
      <c r="R95" s="54"/>
      <c r="S95" s="190"/>
      <c r="T95" s="190"/>
      <c r="U95" s="576"/>
      <c r="V95" s="576"/>
      <c r="W95" s="577"/>
    </row>
    <row r="96" spans="2:23" ht="13.5" thickBot="1" x14ac:dyDescent="0.25">
      <c r="B96" s="8" t="s">
        <v>52</v>
      </c>
      <c r="C96" s="322">
        <f t="shared" ref="C96:J96" si="1">SUM(C74:C95)</f>
        <v>306.8</v>
      </c>
      <c r="D96" s="322">
        <f t="shared" si="1"/>
        <v>350.6</v>
      </c>
      <c r="E96" s="322">
        <f t="shared" si="1"/>
        <v>23</v>
      </c>
      <c r="F96" s="322">
        <f t="shared" si="1"/>
        <v>51.8</v>
      </c>
      <c r="G96" s="322">
        <f t="shared" si="1"/>
        <v>13.89</v>
      </c>
      <c r="H96" s="322">
        <f t="shared" si="1"/>
        <v>75</v>
      </c>
      <c r="I96" s="322">
        <f t="shared" si="1"/>
        <v>145</v>
      </c>
      <c r="J96" s="322">
        <f t="shared" si="1"/>
        <v>93</v>
      </c>
      <c r="K96" s="322">
        <f t="shared" ref="K96:Q96" si="2">SUM(K74:K95)</f>
        <v>32</v>
      </c>
      <c r="L96" s="322">
        <f t="shared" si="2"/>
        <v>98</v>
      </c>
      <c r="M96" s="322">
        <f t="shared" si="2"/>
        <v>42</v>
      </c>
      <c r="N96" s="322">
        <f t="shared" si="2"/>
        <v>199.22499999999999</v>
      </c>
      <c r="O96" s="322">
        <f t="shared" si="2"/>
        <v>89.999999999999986</v>
      </c>
      <c r="P96" s="462">
        <f t="shared" si="2"/>
        <v>19.5</v>
      </c>
      <c r="Q96" s="462">
        <f t="shared" si="2"/>
        <v>95.4</v>
      </c>
      <c r="R96" s="462">
        <f t="shared" ref="R96:W96" si="3">SUM(R74:R95)</f>
        <v>49</v>
      </c>
      <c r="S96" s="478">
        <f t="shared" si="3"/>
        <v>225.6</v>
      </c>
      <c r="T96" s="478">
        <f t="shared" si="3"/>
        <v>3.5</v>
      </c>
      <c r="U96" s="478">
        <f t="shared" si="3"/>
        <v>47.645000000000003</v>
      </c>
      <c r="V96" s="478">
        <f t="shared" si="3"/>
        <v>54.2</v>
      </c>
      <c r="W96" s="553">
        <f t="shared" si="3"/>
        <v>15.43</v>
      </c>
    </row>
    <row r="97" spans="2:16" x14ac:dyDescent="0.2">
      <c r="B97" s="80"/>
      <c r="C97" s="80"/>
      <c r="D97" s="80"/>
      <c r="E97" s="80"/>
      <c r="F97" s="80"/>
      <c r="G97" s="80"/>
      <c r="H97" s="80"/>
      <c r="I97" s="80"/>
      <c r="J97" s="80"/>
      <c r="K97" s="80"/>
      <c r="L97" s="80"/>
      <c r="M97" s="80"/>
      <c r="N97" s="80"/>
      <c r="O97" s="80"/>
      <c r="P97" s="80"/>
    </row>
    <row r="98" spans="2:16" x14ac:dyDescent="0.2">
      <c r="B98" s="80"/>
      <c r="C98" s="80"/>
      <c r="D98" s="80"/>
      <c r="E98" s="80"/>
      <c r="F98" s="80"/>
      <c r="G98" s="80"/>
      <c r="H98" s="80"/>
      <c r="I98" s="80"/>
      <c r="J98" s="80"/>
      <c r="K98" s="80"/>
      <c r="L98" s="80"/>
      <c r="M98" s="80"/>
      <c r="N98" s="80"/>
      <c r="O98" s="80"/>
      <c r="P98" s="80"/>
    </row>
    <row r="99" spans="2:16" x14ac:dyDescent="0.2">
      <c r="B99" s="80"/>
      <c r="C99" s="80"/>
      <c r="D99" s="80"/>
      <c r="E99" s="80"/>
      <c r="F99" s="80"/>
      <c r="G99" s="80"/>
      <c r="H99" s="80"/>
      <c r="I99" s="80"/>
      <c r="J99" s="80"/>
      <c r="K99" s="80"/>
      <c r="L99" s="80"/>
      <c r="M99" s="80"/>
      <c r="N99" s="80"/>
      <c r="O99" s="80"/>
      <c r="P99" s="80"/>
    </row>
    <row r="100" spans="2:16" x14ac:dyDescent="0.2">
      <c r="B100" s="80"/>
      <c r="C100" s="80"/>
      <c r="D100" s="80"/>
      <c r="E100" s="80"/>
      <c r="F100" s="80"/>
      <c r="G100" s="80"/>
      <c r="H100" s="80"/>
      <c r="I100" s="80"/>
      <c r="J100" s="80"/>
      <c r="K100" s="80"/>
      <c r="L100" s="80"/>
      <c r="M100" s="80"/>
      <c r="N100" s="80"/>
      <c r="O100" s="80"/>
      <c r="P100" s="80"/>
    </row>
    <row r="101" spans="2:16" x14ac:dyDescent="0.2">
      <c r="B101" s="80"/>
      <c r="C101" s="80"/>
      <c r="D101" s="80"/>
      <c r="E101" s="80"/>
      <c r="F101" s="80"/>
      <c r="G101" s="80"/>
      <c r="H101" s="80"/>
      <c r="I101" s="80"/>
      <c r="J101" s="80"/>
      <c r="K101" s="80"/>
      <c r="L101" s="80"/>
      <c r="M101" s="80"/>
      <c r="N101" s="80"/>
      <c r="O101" s="80"/>
      <c r="P101" s="80"/>
    </row>
    <row r="102" spans="2:16" x14ac:dyDescent="0.2">
      <c r="B102" s="80"/>
      <c r="C102" s="80"/>
      <c r="D102" s="80"/>
      <c r="E102" s="80"/>
      <c r="F102" s="80"/>
      <c r="G102" s="80"/>
      <c r="H102" s="80"/>
      <c r="I102" s="80"/>
      <c r="J102" s="80"/>
      <c r="K102" s="80"/>
      <c r="L102" s="80"/>
      <c r="M102" s="80"/>
      <c r="N102" s="80"/>
      <c r="O102" s="80"/>
      <c r="P102" s="80"/>
    </row>
    <row r="103" spans="2:16" x14ac:dyDescent="0.2">
      <c r="B103" s="80"/>
      <c r="C103" s="80"/>
      <c r="D103" s="80"/>
      <c r="E103" s="80"/>
      <c r="F103" s="80"/>
      <c r="G103" s="80"/>
      <c r="H103" s="80"/>
      <c r="I103" s="80"/>
      <c r="J103" s="80"/>
      <c r="K103" s="80"/>
      <c r="L103" s="80"/>
      <c r="M103" s="80"/>
      <c r="N103" s="80"/>
      <c r="O103" s="80"/>
      <c r="P103" s="80"/>
    </row>
    <row r="104" spans="2:16" x14ac:dyDescent="0.2">
      <c r="B104" s="80"/>
      <c r="C104" s="80"/>
      <c r="D104" s="80"/>
      <c r="E104" s="80"/>
      <c r="F104" s="80"/>
      <c r="G104" s="80"/>
      <c r="H104" s="80"/>
      <c r="I104" s="80"/>
      <c r="J104" s="80"/>
      <c r="K104" s="80"/>
      <c r="L104" s="80"/>
      <c r="M104" s="80"/>
      <c r="N104" s="80"/>
      <c r="O104" s="80"/>
      <c r="P104" s="80"/>
    </row>
  </sheetData>
  <mergeCells count="1">
    <mergeCell ref="B13:I13"/>
  </mergeCells>
  <phoneticPr fontId="0" type="noConversion"/>
  <pageMargins left="0.75" right="0.75" top="0.28000000000000003" bottom="1" header="0" footer="0"/>
  <pageSetup paperSize="8" scale="80"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29</vt:i4>
      </vt:variant>
      <vt:variant>
        <vt:lpstr>Rangos con nombre</vt:lpstr>
      </vt:variant>
      <vt:variant>
        <vt:i4>1</vt:i4>
      </vt:variant>
    </vt:vector>
  </HeadingPairs>
  <TitlesOfParts>
    <vt:vector size="30" baseType="lpstr">
      <vt:lpstr>Indice</vt:lpstr>
      <vt:lpstr>1.1</vt:lpstr>
      <vt:lpstr>1.2</vt:lpstr>
      <vt:lpstr>1.3</vt:lpstr>
      <vt:lpstr>2.1</vt:lpstr>
      <vt:lpstr>2.2</vt:lpstr>
      <vt:lpstr>2.3</vt:lpstr>
      <vt:lpstr>2.4</vt:lpstr>
      <vt:lpstr>2.5</vt:lpstr>
      <vt:lpstr>3.1</vt:lpstr>
      <vt:lpstr>3.2</vt:lpstr>
      <vt:lpstr>3.3</vt:lpstr>
      <vt:lpstr>3.4</vt:lpstr>
      <vt:lpstr>3.5</vt:lpstr>
      <vt:lpstr>3.6</vt:lpstr>
      <vt:lpstr>4.1</vt:lpstr>
      <vt:lpstr>4.2</vt:lpstr>
      <vt:lpstr>4.3</vt:lpstr>
      <vt:lpstr>4.4</vt:lpstr>
      <vt:lpstr>4.5</vt:lpstr>
      <vt:lpstr>5.1</vt:lpstr>
      <vt:lpstr>5.2</vt:lpstr>
      <vt:lpstr>5.3</vt:lpstr>
      <vt:lpstr>5.4</vt:lpstr>
      <vt:lpstr>5.5</vt:lpstr>
      <vt:lpstr>5.6</vt:lpstr>
      <vt:lpstr>6.1</vt:lpstr>
      <vt:lpstr>6.2</vt:lpstr>
      <vt:lpstr>7.1</vt:lpstr>
      <vt:lpstr>'2.1'!Área_de_impresión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Natalia Herreros Lacalle</cp:lastModifiedBy>
  <cp:lastPrinted>2024-04-12T06:47:53Z</cp:lastPrinted>
  <dcterms:created xsi:type="dcterms:W3CDTF">2010-01-23T12:09:48Z</dcterms:created>
  <dcterms:modified xsi:type="dcterms:W3CDTF">2024-09-11T06:13:05Z</dcterms:modified>
</cp:coreProperties>
</file>