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defaultThemeVersion="124226"/>
  <mc:AlternateContent xmlns:mc="http://schemas.openxmlformats.org/markup-compatibility/2006">
    <mc:Choice Requires="x15">
      <x15ac:absPath xmlns:x15ac="http://schemas.microsoft.com/office/spreadsheetml/2010/11/ac" url="V:\Estadistica\Instituto de Estadistica de La Rioja\Informacion estadistica\Medio Ambiente\2023_Provisional\"/>
    </mc:Choice>
  </mc:AlternateContent>
  <bookViews>
    <workbookView xWindow="540" yWindow="885" windowWidth="11610" windowHeight="8340" tabRatio="936"/>
  </bookViews>
  <sheets>
    <sheet name="Indice" sheetId="1" r:id="rId1"/>
    <sheet name="3.1" sheetId="20" r:id="rId2"/>
    <sheet name="3.2" sheetId="19" r:id="rId3"/>
    <sheet name="3.3" sheetId="18" r:id="rId4"/>
    <sheet name="3.4" sheetId="17" r:id="rId5"/>
    <sheet name="3.5" sheetId="16" r:id="rId6"/>
    <sheet name="3.6" sheetId="15" r:id="rId7"/>
  </sheets>
  <calcPr calcId="162913"/>
  <fileRecoveryPr repairLoad="1"/>
</workbook>
</file>

<file path=xl/calcChain.xml><?xml version="1.0" encoding="utf-8"?>
<calcChain xmlns="http://schemas.openxmlformats.org/spreadsheetml/2006/main">
  <c r="C18" i="15" l="1"/>
  <c r="D18" i="15"/>
  <c r="E18" i="15"/>
  <c r="F18" i="15"/>
  <c r="G18" i="15"/>
  <c r="H18" i="15"/>
  <c r="I18" i="15"/>
  <c r="J18" i="15"/>
  <c r="K18" i="15"/>
  <c r="L18" i="15"/>
  <c r="M18" i="15"/>
  <c r="N18" i="15"/>
  <c r="O18" i="15"/>
  <c r="P18" i="15"/>
  <c r="Q18" i="15"/>
  <c r="R18" i="15"/>
  <c r="S18" i="15"/>
  <c r="T18" i="15"/>
  <c r="U18" i="15"/>
  <c r="V18" i="15"/>
  <c r="W18" i="15"/>
  <c r="X18" i="15"/>
  <c r="Y18" i="15"/>
  <c r="Z18" i="15"/>
  <c r="AA18" i="15"/>
  <c r="AB18" i="15"/>
  <c r="C25" i="15"/>
  <c r="D25" i="15"/>
  <c r="E25" i="15"/>
  <c r="F25" i="15"/>
  <c r="G25" i="15"/>
  <c r="H25" i="15"/>
  <c r="I25" i="15"/>
  <c r="J25" i="15"/>
  <c r="K25" i="15"/>
  <c r="L25" i="15"/>
  <c r="M25" i="15"/>
  <c r="N25" i="15"/>
  <c r="O25" i="15"/>
  <c r="P25" i="15"/>
  <c r="Q25" i="15"/>
  <c r="S25" i="15"/>
  <c r="T25" i="15"/>
  <c r="U25" i="15"/>
  <c r="V25" i="15"/>
  <c r="W25" i="15"/>
  <c r="X25" i="15"/>
  <c r="Y25" i="15"/>
  <c r="Z25" i="15"/>
  <c r="AA14" i="16"/>
  <c r="D15" i="16"/>
  <c r="E15" i="16"/>
  <c r="F15" i="16"/>
  <c r="G15" i="16"/>
  <c r="H15" i="16"/>
  <c r="I15" i="16"/>
  <c r="J15" i="16"/>
  <c r="K15" i="16"/>
  <c r="L15" i="16"/>
  <c r="M15" i="16"/>
  <c r="N15" i="16"/>
  <c r="O15" i="16"/>
  <c r="P15" i="16"/>
  <c r="Q15" i="16"/>
  <c r="R15" i="16"/>
  <c r="S15" i="16"/>
  <c r="T15" i="16"/>
  <c r="U15" i="16"/>
  <c r="V15" i="16"/>
  <c r="W15" i="16"/>
  <c r="X15" i="16"/>
  <c r="Y15" i="16"/>
  <c r="Z15" i="16"/>
  <c r="AA15" i="16"/>
  <c r="AB15" i="16"/>
  <c r="D16" i="16"/>
  <c r="E16" i="16"/>
  <c r="F16" i="16"/>
  <c r="G16" i="16"/>
  <c r="H16" i="16"/>
  <c r="I16" i="16"/>
  <c r="J16" i="16"/>
  <c r="K16" i="16"/>
  <c r="L16" i="16"/>
  <c r="M16" i="16"/>
  <c r="N16" i="16"/>
  <c r="O16" i="16"/>
  <c r="P16" i="16"/>
  <c r="Q16" i="16"/>
  <c r="R16" i="16"/>
  <c r="S16" i="16"/>
  <c r="T16" i="16"/>
  <c r="U16" i="16"/>
  <c r="V16" i="16"/>
  <c r="W16" i="16"/>
  <c r="X16" i="16"/>
  <c r="Y16" i="16"/>
  <c r="Z16" i="16"/>
  <c r="AA16" i="16"/>
  <c r="AB16" i="16"/>
  <c r="E17" i="16"/>
  <c r="F17" i="16"/>
  <c r="G17" i="16"/>
  <c r="H17" i="16"/>
  <c r="I17" i="16"/>
  <c r="J17" i="16"/>
  <c r="K17" i="16"/>
  <c r="L17" i="16"/>
  <c r="M17" i="16"/>
  <c r="N17" i="16"/>
  <c r="O17" i="16"/>
  <c r="P17" i="16"/>
  <c r="Q17" i="16"/>
  <c r="R17" i="16"/>
  <c r="S17" i="16"/>
  <c r="T17" i="16"/>
  <c r="U17" i="16"/>
  <c r="V17" i="16"/>
  <c r="W17" i="16"/>
  <c r="X17" i="16"/>
  <c r="Y17" i="16"/>
  <c r="Z17" i="16"/>
  <c r="AA17" i="16"/>
  <c r="AB17" i="16"/>
  <c r="C21" i="17"/>
  <c r="D21" i="17"/>
  <c r="E21" i="17"/>
  <c r="F21" i="17"/>
  <c r="G21" i="17"/>
  <c r="H21" i="17"/>
  <c r="I21" i="17"/>
  <c r="J21" i="17"/>
  <c r="K21" i="17"/>
  <c r="L21" i="17"/>
  <c r="M21" i="17"/>
  <c r="N21" i="17"/>
  <c r="O21" i="17"/>
  <c r="R21" i="17"/>
  <c r="S21" i="17"/>
  <c r="C32" i="17"/>
  <c r="D32" i="17"/>
  <c r="E32" i="17"/>
  <c r="F32" i="17"/>
  <c r="G32" i="17"/>
  <c r="H32" i="17"/>
  <c r="I32" i="17"/>
  <c r="J32" i="17"/>
  <c r="K32" i="17"/>
  <c r="L32" i="17"/>
  <c r="M32" i="17"/>
  <c r="N32" i="17"/>
  <c r="O32" i="17"/>
  <c r="P32" i="17"/>
  <c r="Q32" i="17"/>
  <c r="R32" i="17"/>
  <c r="S32" i="17"/>
  <c r="T32" i="17"/>
  <c r="Z14" i="18"/>
  <c r="AA14" i="18"/>
  <c r="I15" i="18"/>
  <c r="J15" i="18"/>
  <c r="K15" i="18"/>
  <c r="L15" i="18"/>
  <c r="M15" i="18"/>
  <c r="N15" i="18"/>
  <c r="O15" i="18"/>
  <c r="P15" i="18"/>
  <c r="Q15" i="18"/>
  <c r="R15" i="18"/>
  <c r="S15" i="18"/>
  <c r="T15" i="18"/>
  <c r="U15" i="18"/>
  <c r="V15" i="18"/>
  <c r="W15" i="18"/>
  <c r="X15" i="18"/>
  <c r="Y15" i="18"/>
  <c r="Z15" i="18"/>
  <c r="AA15" i="18"/>
  <c r="AB15" i="18"/>
  <c r="I17" i="18"/>
  <c r="J17" i="18"/>
  <c r="K17" i="18"/>
  <c r="L17" i="18"/>
  <c r="M17" i="18"/>
  <c r="N17" i="18"/>
  <c r="O17" i="18"/>
  <c r="P17" i="18"/>
  <c r="Q17" i="18"/>
  <c r="R17" i="18"/>
  <c r="S17" i="18"/>
  <c r="T17" i="18"/>
  <c r="U17" i="18"/>
  <c r="V17" i="18"/>
  <c r="W17" i="18"/>
  <c r="X17" i="18"/>
  <c r="Y17" i="18"/>
  <c r="Z17" i="18"/>
  <c r="AA17" i="18"/>
  <c r="AB17" i="18"/>
  <c r="I18" i="18"/>
  <c r="J18" i="18"/>
  <c r="K18" i="18"/>
  <c r="L18" i="18"/>
  <c r="M18" i="18"/>
  <c r="N18" i="18"/>
  <c r="O18" i="18"/>
  <c r="P18" i="18"/>
  <c r="Q18" i="18"/>
  <c r="R18" i="18"/>
  <c r="S18" i="18"/>
  <c r="T18" i="18"/>
  <c r="U18" i="18"/>
  <c r="V18" i="18"/>
  <c r="W18" i="18"/>
  <c r="X18" i="18"/>
  <c r="Y18" i="18"/>
  <c r="Z18" i="18"/>
  <c r="AA18" i="18"/>
  <c r="AB18" i="18"/>
  <c r="I19" i="18"/>
  <c r="J19" i="18"/>
  <c r="K19" i="18"/>
  <c r="L19" i="18"/>
  <c r="M19" i="18"/>
  <c r="N19" i="18"/>
  <c r="O19" i="18"/>
  <c r="P19" i="18"/>
  <c r="Q19" i="18"/>
  <c r="R19" i="18"/>
  <c r="S19" i="18"/>
  <c r="T19" i="18"/>
  <c r="U19" i="18"/>
  <c r="V19" i="18"/>
  <c r="W19" i="18"/>
  <c r="X19" i="18"/>
  <c r="Y19" i="18"/>
  <c r="Z19" i="18"/>
  <c r="AA19" i="18"/>
  <c r="AB19" i="18"/>
  <c r="R19" i="19"/>
  <c r="Q28" i="19"/>
  <c r="D34" i="19"/>
  <c r="E34" i="19"/>
  <c r="F34" i="19"/>
  <c r="G34" i="19"/>
  <c r="H34" i="19"/>
  <c r="I34" i="19"/>
  <c r="J34" i="19"/>
  <c r="K34" i="19"/>
  <c r="L34" i="19"/>
  <c r="M34" i="19"/>
  <c r="N34" i="19"/>
  <c r="O34" i="19"/>
  <c r="P34" i="19"/>
  <c r="Q34" i="19"/>
  <c r="R34" i="19"/>
  <c r="S34" i="19"/>
  <c r="T34" i="19"/>
  <c r="U34" i="19"/>
  <c r="V34" i="19"/>
  <c r="U40" i="19"/>
  <c r="V40" i="19"/>
  <c r="W40" i="19"/>
  <c r="X40" i="19"/>
  <c r="U47" i="19"/>
  <c r="V47" i="19"/>
  <c r="W47" i="19"/>
  <c r="X47" i="19"/>
  <c r="D53" i="19"/>
  <c r="E53" i="19"/>
  <c r="F53" i="19"/>
  <c r="G53" i="19"/>
  <c r="H53" i="19"/>
  <c r="I53" i="19"/>
  <c r="J53" i="19"/>
  <c r="K53" i="19"/>
  <c r="L53" i="19"/>
  <c r="M53" i="19"/>
  <c r="N53" i="19"/>
  <c r="O53" i="19"/>
  <c r="P53" i="19"/>
  <c r="Q53" i="19"/>
  <c r="R53" i="19"/>
  <c r="S53" i="19"/>
  <c r="T53" i="19"/>
  <c r="U53" i="19"/>
  <c r="V53" i="19"/>
  <c r="U59" i="19"/>
  <c r="V59" i="19"/>
  <c r="W59" i="19"/>
  <c r="X59" i="19"/>
  <c r="W61" i="19"/>
  <c r="U70" i="19"/>
  <c r="V70" i="19"/>
  <c r="W70" i="19"/>
  <c r="X70" i="19"/>
  <c r="W72" i="19"/>
  <c r="D79" i="19"/>
  <c r="E79" i="19"/>
  <c r="F79" i="19"/>
  <c r="G79" i="19"/>
  <c r="H79" i="19"/>
  <c r="I79" i="19"/>
  <c r="J79" i="19"/>
  <c r="K79" i="19"/>
  <c r="L79" i="19"/>
  <c r="M79" i="19"/>
  <c r="N79" i="19"/>
  <c r="O79" i="19"/>
  <c r="P79" i="19"/>
  <c r="Q79" i="19"/>
  <c r="R79" i="19"/>
  <c r="S79" i="19"/>
  <c r="T79" i="19"/>
  <c r="U79" i="19"/>
  <c r="V79" i="19"/>
  <c r="W79" i="19"/>
  <c r="U84" i="19"/>
  <c r="V84" i="19"/>
  <c r="W84" i="19"/>
  <c r="X84" i="19"/>
  <c r="D85" i="19"/>
  <c r="E85" i="19"/>
  <c r="F85" i="19"/>
  <c r="G85" i="19"/>
  <c r="H85" i="19"/>
  <c r="I85" i="19"/>
  <c r="J85" i="19"/>
  <c r="K85" i="19"/>
  <c r="L85" i="19"/>
  <c r="M85" i="19"/>
  <c r="O85" i="19"/>
  <c r="P85" i="19"/>
  <c r="Q85" i="19"/>
  <c r="R85" i="19"/>
  <c r="S85" i="19"/>
  <c r="T85" i="19"/>
  <c r="U85" i="19"/>
  <c r="D86" i="19"/>
  <c r="E86" i="19"/>
  <c r="F86" i="19"/>
  <c r="G86" i="19"/>
  <c r="H86" i="19"/>
  <c r="I86" i="19"/>
  <c r="J86" i="19"/>
  <c r="K86" i="19"/>
  <c r="L86" i="19"/>
  <c r="M86" i="19"/>
  <c r="O86" i="19"/>
  <c r="S86" i="19"/>
  <c r="T86" i="19"/>
  <c r="U86" i="19"/>
  <c r="D87" i="19"/>
  <c r="E87" i="19"/>
  <c r="F87" i="19"/>
  <c r="G87" i="19"/>
  <c r="H87" i="19"/>
  <c r="I87" i="19"/>
  <c r="J87" i="19"/>
  <c r="K87" i="19"/>
  <c r="L87" i="19"/>
  <c r="M87" i="19"/>
  <c r="D88" i="19"/>
  <c r="E88" i="19"/>
  <c r="F88" i="19"/>
  <c r="G88" i="19"/>
  <c r="H88" i="19"/>
  <c r="I88" i="19"/>
  <c r="J88" i="19"/>
  <c r="K88" i="19"/>
  <c r="L88" i="19"/>
  <c r="M88" i="19"/>
  <c r="D89" i="19"/>
  <c r="E89" i="19"/>
  <c r="F89" i="19"/>
  <c r="G89" i="19"/>
  <c r="H89" i="19"/>
  <c r="I89" i="19"/>
  <c r="J89" i="19"/>
  <c r="K89" i="19"/>
  <c r="L89" i="19"/>
  <c r="M89" i="19"/>
  <c r="D90" i="19"/>
  <c r="E90" i="19"/>
  <c r="F90" i="19"/>
  <c r="G90" i="19"/>
  <c r="H90" i="19"/>
  <c r="I90" i="19"/>
  <c r="J90" i="19"/>
  <c r="K90" i="19"/>
  <c r="L90" i="19"/>
  <c r="M90" i="19"/>
  <c r="D91" i="19"/>
  <c r="E91" i="19"/>
  <c r="F91" i="19"/>
  <c r="G91" i="19"/>
  <c r="H91" i="19"/>
  <c r="I91" i="19"/>
  <c r="J91" i="19"/>
  <c r="K91" i="19"/>
  <c r="L91" i="19"/>
  <c r="M91" i="19"/>
  <c r="D92" i="19"/>
  <c r="E92" i="19"/>
  <c r="F92" i="19"/>
  <c r="G92" i="19"/>
  <c r="H92" i="19"/>
  <c r="I92" i="19"/>
  <c r="J92" i="19"/>
  <c r="K92" i="19"/>
  <c r="L92" i="19"/>
  <c r="M92" i="19"/>
  <c r="N92" i="19"/>
  <c r="O92" i="19"/>
  <c r="S92" i="19"/>
  <c r="T92" i="19"/>
  <c r="U92" i="19"/>
  <c r="D93" i="19"/>
  <c r="E93" i="19"/>
  <c r="F93" i="19"/>
  <c r="G93" i="19"/>
  <c r="H93" i="19"/>
  <c r="I93" i="19"/>
  <c r="J93" i="19"/>
  <c r="K93" i="19"/>
  <c r="L93" i="19"/>
  <c r="M93" i="19"/>
  <c r="D97" i="19"/>
  <c r="E97" i="19"/>
  <c r="F97" i="19"/>
  <c r="G97" i="19"/>
  <c r="H97" i="19"/>
  <c r="I97" i="19"/>
  <c r="J97" i="19"/>
  <c r="K97" i="19"/>
  <c r="L97" i="19"/>
  <c r="M97" i="19"/>
  <c r="O97" i="19"/>
  <c r="S97" i="19"/>
  <c r="T97" i="19"/>
  <c r="U97" i="19"/>
  <c r="V97" i="19"/>
  <c r="D98" i="19"/>
  <c r="E98" i="19"/>
  <c r="F98" i="19"/>
  <c r="G98" i="19"/>
  <c r="H98" i="19"/>
  <c r="I98" i="19"/>
  <c r="J98" i="19"/>
  <c r="K98" i="19"/>
  <c r="L98" i="19"/>
  <c r="M98" i="19"/>
  <c r="O98" i="19"/>
  <c r="S98" i="19"/>
  <c r="T98" i="19"/>
  <c r="U98" i="19"/>
  <c r="D99" i="19"/>
  <c r="E99" i="19"/>
  <c r="F99" i="19"/>
  <c r="G99" i="19"/>
  <c r="H99" i="19"/>
  <c r="I99" i="19"/>
  <c r="J99" i="19"/>
  <c r="K99" i="19"/>
  <c r="L99" i="19"/>
  <c r="M99" i="19"/>
  <c r="R99" i="19"/>
  <c r="S99" i="19"/>
  <c r="T99" i="19"/>
  <c r="U99" i="19"/>
  <c r="D100" i="19"/>
  <c r="E100" i="19"/>
  <c r="F100" i="19"/>
  <c r="G100" i="19"/>
  <c r="H100" i="19"/>
  <c r="I100" i="19"/>
  <c r="J100" i="19"/>
  <c r="K100" i="19"/>
  <c r="L100" i="19"/>
  <c r="M100" i="19"/>
  <c r="R100" i="19"/>
  <c r="S100" i="19"/>
  <c r="T100" i="19"/>
  <c r="U100" i="19"/>
  <c r="D101" i="19"/>
  <c r="E101" i="19"/>
  <c r="F101" i="19"/>
  <c r="G101" i="19"/>
  <c r="H101" i="19"/>
  <c r="I101" i="19"/>
  <c r="J101" i="19"/>
  <c r="K101" i="19"/>
  <c r="L101" i="19"/>
  <c r="M101" i="19"/>
  <c r="S101" i="19"/>
  <c r="T101" i="19"/>
  <c r="U101" i="19"/>
  <c r="D102" i="19"/>
  <c r="E102" i="19"/>
  <c r="F102" i="19"/>
  <c r="G102" i="19"/>
  <c r="H102" i="19"/>
  <c r="I102" i="19"/>
  <c r="J102" i="19"/>
  <c r="K102" i="19"/>
  <c r="L102" i="19"/>
  <c r="M102" i="19"/>
  <c r="S102" i="19"/>
  <c r="D103" i="19"/>
  <c r="E103" i="19"/>
  <c r="F103" i="19"/>
  <c r="G103" i="19"/>
  <c r="H103" i="19"/>
  <c r="I103" i="19"/>
  <c r="J103" i="19"/>
  <c r="K103" i="19"/>
  <c r="L103" i="19"/>
  <c r="M103" i="19"/>
  <c r="S103" i="19"/>
  <c r="D104" i="19"/>
  <c r="E104" i="19"/>
  <c r="F104" i="19"/>
  <c r="G104" i="19"/>
  <c r="H104" i="19"/>
  <c r="I104" i="19"/>
  <c r="J104" i="19"/>
  <c r="K104" i="19"/>
  <c r="L104" i="19"/>
  <c r="M104" i="19"/>
  <c r="S104" i="19"/>
  <c r="D105" i="19"/>
  <c r="E105" i="19"/>
  <c r="F105" i="19"/>
  <c r="G105" i="19"/>
  <c r="H105" i="19"/>
  <c r="I105" i="19"/>
  <c r="J105" i="19"/>
  <c r="K105" i="19"/>
  <c r="L105" i="19"/>
  <c r="M105" i="19"/>
  <c r="N105" i="19"/>
  <c r="O105" i="19"/>
  <c r="P105" i="19"/>
  <c r="Q105" i="19"/>
  <c r="R105" i="19"/>
  <c r="S105" i="19"/>
  <c r="T105" i="19"/>
  <c r="U105" i="19"/>
  <c r="V105" i="19"/>
  <c r="U110" i="19"/>
  <c r="V110" i="19"/>
  <c r="W110" i="19"/>
  <c r="X110" i="19"/>
  <c r="D111" i="19"/>
  <c r="E111" i="19"/>
  <c r="F111" i="19"/>
  <c r="G111" i="19"/>
  <c r="H111" i="19"/>
  <c r="I111" i="19"/>
  <c r="J111" i="19"/>
  <c r="K111" i="19"/>
  <c r="L111" i="19"/>
  <c r="M111" i="19"/>
  <c r="O111" i="19"/>
  <c r="S111" i="19"/>
  <c r="T111" i="19"/>
  <c r="U111" i="19"/>
  <c r="V111" i="19"/>
  <c r="D112" i="19"/>
  <c r="E112" i="19"/>
  <c r="F112" i="19"/>
  <c r="G112" i="19"/>
  <c r="H112" i="19"/>
  <c r="I112" i="19"/>
  <c r="J112" i="19"/>
  <c r="K112" i="19"/>
  <c r="L112" i="19"/>
  <c r="M112" i="19"/>
  <c r="O112" i="19"/>
  <c r="S112" i="19"/>
  <c r="T112" i="19"/>
  <c r="U112" i="19"/>
  <c r="V112" i="19"/>
  <c r="D113" i="19"/>
  <c r="E113" i="19"/>
  <c r="F113" i="19"/>
  <c r="G113" i="19"/>
  <c r="H113" i="19"/>
  <c r="I113" i="19"/>
  <c r="J113" i="19"/>
  <c r="K113" i="19"/>
  <c r="L113" i="19"/>
  <c r="M113" i="19"/>
  <c r="O113" i="19"/>
  <c r="S113" i="19"/>
  <c r="T113" i="19"/>
  <c r="U113" i="19"/>
  <c r="V113" i="19"/>
  <c r="D114" i="19"/>
  <c r="E114" i="19"/>
  <c r="F114" i="19"/>
  <c r="G114" i="19"/>
  <c r="H114" i="19"/>
  <c r="I114" i="19"/>
  <c r="J114" i="19"/>
  <c r="K114" i="19"/>
  <c r="L114" i="19"/>
  <c r="M114" i="19"/>
  <c r="N114" i="19"/>
  <c r="O114" i="19"/>
  <c r="P114" i="19"/>
  <c r="Q114" i="19"/>
  <c r="R114" i="19"/>
  <c r="S114" i="19"/>
  <c r="T114" i="19"/>
  <c r="U114" i="19"/>
  <c r="V114" i="19"/>
  <c r="G137" i="19"/>
  <c r="H137" i="19"/>
  <c r="I137" i="19"/>
  <c r="J137" i="19"/>
  <c r="K137" i="19"/>
  <c r="L137" i="19"/>
  <c r="M137" i="19"/>
  <c r="N137" i="19"/>
  <c r="O137" i="19"/>
  <c r="P137" i="19"/>
  <c r="Q137" i="19"/>
  <c r="R137" i="19"/>
  <c r="S137" i="19"/>
  <c r="T137" i="19"/>
  <c r="U137" i="19"/>
  <c r="V137" i="19"/>
  <c r="W137" i="19"/>
  <c r="C21" i="20"/>
  <c r="D21" i="20"/>
  <c r="E21" i="20"/>
  <c r="F21" i="20"/>
  <c r="G21" i="20"/>
  <c r="H21" i="20"/>
  <c r="I21" i="20"/>
  <c r="J21" i="20"/>
  <c r="K21" i="20"/>
  <c r="L21" i="20"/>
  <c r="M21" i="20"/>
  <c r="N21" i="20"/>
  <c r="O21" i="20"/>
  <c r="P21" i="20"/>
  <c r="Q21" i="20"/>
  <c r="R21" i="20"/>
  <c r="S21" i="20"/>
  <c r="T21" i="20"/>
  <c r="U21" i="20"/>
  <c r="V21" i="20"/>
  <c r="M26" i="20"/>
  <c r="U26" i="20"/>
  <c r="V26" i="20"/>
  <c r="M27" i="20"/>
  <c r="U27" i="20"/>
  <c r="M28" i="20"/>
  <c r="N28" i="20"/>
  <c r="M29" i="20"/>
  <c r="M30" i="20"/>
  <c r="U31" i="20"/>
  <c r="V31" i="20"/>
  <c r="C32" i="20"/>
  <c r="D32" i="20"/>
  <c r="E32" i="20"/>
  <c r="F32" i="20"/>
  <c r="G32" i="20"/>
  <c r="H32" i="20"/>
  <c r="I32" i="20"/>
  <c r="J32" i="20"/>
  <c r="K32" i="20"/>
  <c r="L32" i="20"/>
  <c r="M32" i="20"/>
  <c r="N32" i="20"/>
  <c r="O32" i="20"/>
  <c r="P32" i="20"/>
  <c r="Q32" i="20"/>
  <c r="R32" i="20"/>
  <c r="S32" i="20"/>
  <c r="T32" i="20"/>
  <c r="U32" i="20"/>
</calcChain>
</file>

<file path=xl/sharedStrings.xml><?xml version="1.0" encoding="utf-8"?>
<sst xmlns="http://schemas.openxmlformats.org/spreadsheetml/2006/main" count="587" uniqueCount="150">
  <si>
    <t>Nº</t>
  </si>
  <si>
    <t>ha</t>
  </si>
  <si>
    <t>km</t>
  </si>
  <si>
    <t>Variables en estudio</t>
  </si>
  <si>
    <t>Clasificación de terrenos cinegéticos por clases y superficies</t>
  </si>
  <si>
    <t>Aprovechamiento cinegético por especies y tipo de terreno cinegético</t>
  </si>
  <si>
    <t>Número de licencias de caza</t>
  </si>
  <si>
    <t>Clasificación de cotos de pesca por tipo y longitud</t>
  </si>
  <si>
    <t>Número de licencias de pesca</t>
  </si>
  <si>
    <t>NORMATIVA DE LA COMUNIDAD AUTONOMA DE LA RIOJA</t>
  </si>
  <si>
    <t>Repoblaciones piscícolas en múmero según tamaño</t>
  </si>
  <si>
    <t>---</t>
  </si>
  <si>
    <t>3.1</t>
  </si>
  <si>
    <t>3.2</t>
  </si>
  <si>
    <t>3.3</t>
  </si>
  <si>
    <t>3.4</t>
  </si>
  <si>
    <t>3.5</t>
  </si>
  <si>
    <t>3.6</t>
  </si>
  <si>
    <t>3.- CAZA Y PESCA</t>
  </si>
  <si>
    <t>Codificación</t>
  </si>
  <si>
    <t>Indicador físico</t>
  </si>
  <si>
    <t>Servicio responsable</t>
  </si>
  <si>
    <t>OPERACIÓN ESTADISTICA</t>
  </si>
  <si>
    <t>OPERACIÓN ESTADISTICA:</t>
  </si>
  <si>
    <t>VARIABLE DE ESTUDIO:</t>
  </si>
  <si>
    <t>SERVICIO RESPONSABLE:</t>
  </si>
  <si>
    <t>TOTAL</t>
  </si>
  <si>
    <t>AÑO</t>
  </si>
  <si>
    <t>Número de Licencias de Caza</t>
  </si>
  <si>
    <t>Defensa de la Naturaleza, Caza y Pesca</t>
  </si>
  <si>
    <t>Número de Licencias de Pesca</t>
  </si>
  <si>
    <t>Repoblaciones piscícolas en número según especies y tamaño</t>
  </si>
  <si>
    <t>Especie piscícola</t>
  </si>
  <si>
    <t>Trucha común</t>
  </si>
  <si>
    <t>Trucha arcoiris</t>
  </si>
  <si>
    <t>Tenca</t>
  </si>
  <si>
    <t>Anguila</t>
  </si>
  <si>
    <t>TAMAÑO: Pescable</t>
  </si>
  <si>
    <t>2003/04</t>
  </si>
  <si>
    <t>2004/05</t>
  </si>
  <si>
    <t>2005/06</t>
  </si>
  <si>
    <t>2006/07</t>
  </si>
  <si>
    <t>2007/08</t>
  </si>
  <si>
    <t>2008/09</t>
  </si>
  <si>
    <t>2009/10</t>
  </si>
  <si>
    <t>Cotos Comerciales</t>
  </si>
  <si>
    <t>Cotos Privados</t>
  </si>
  <si>
    <t>Cotos Deportivos</t>
  </si>
  <si>
    <t>Cotos Municipales</t>
  </si>
  <si>
    <t>Cotos Sociales</t>
  </si>
  <si>
    <t>Reserva Regional de Caza</t>
  </si>
  <si>
    <t>Número de terrenos cinegéticos</t>
  </si>
  <si>
    <t>Superficie de terrenos cinegéticos (ha)</t>
  </si>
  <si>
    <t>CAZA MAYOR</t>
  </si>
  <si>
    <t>TEMPORADA CINEGÉTICA</t>
  </si>
  <si>
    <t>Permisos ejecutados</t>
  </si>
  <si>
    <t>Indicador</t>
  </si>
  <si>
    <t>Ciervos en rececho</t>
  </si>
  <si>
    <t>Número</t>
  </si>
  <si>
    <t>Corzos en rececho</t>
  </si>
  <si>
    <t>Batidas ordinarias de jabali</t>
  </si>
  <si>
    <t>Batidas mixtas de jabali y ciervo</t>
  </si>
  <si>
    <t>Ejemplares capturados</t>
  </si>
  <si>
    <t>Jabalíes en batida</t>
  </si>
  <si>
    <t>Ciervos en batida</t>
  </si>
  <si>
    <t>Corzos en batida</t>
  </si>
  <si>
    <t>Total todas las especies caza mayor</t>
  </si>
  <si>
    <t>Batidas mixtas de jabali y corzo</t>
  </si>
  <si>
    <t>Esperas para evitar daños</t>
  </si>
  <si>
    <t>Jabalíes en esperas</t>
  </si>
  <si>
    <t>Ciervos en esperas</t>
  </si>
  <si>
    <t>Corzos en esperas</t>
  </si>
  <si>
    <t>TOTAL COMUNIDAD AUTÓNOMA DE LA RIOJA</t>
  </si>
  <si>
    <t>Total batidas de todas las clases</t>
  </si>
  <si>
    <t>TOTAL EJEMPLARES DE TODAS LAS ESPECIES DE CAZA MAYOR CAPTURADOS EN LA RIOJA</t>
  </si>
  <si>
    <t>Total capturas de ciervo</t>
  </si>
  <si>
    <t>Total capturas de corzo</t>
  </si>
  <si>
    <t>Total capturas de jabalí</t>
  </si>
  <si>
    <t>CAZA MENOR</t>
  </si>
  <si>
    <t>TOTAL EJEMPLARES DE TODAS LAS ESPECIES DE CAZA MENOR CAPTURADOS EN LA RIOJA</t>
  </si>
  <si>
    <t>ESPECIE</t>
  </si>
  <si>
    <t>Perdiz Roja</t>
  </si>
  <si>
    <t>Conejo</t>
  </si>
  <si>
    <t>Liebre</t>
  </si>
  <si>
    <t>Codorniz</t>
  </si>
  <si>
    <t>Paloma</t>
  </si>
  <si>
    <t>Tórtola</t>
  </si>
  <si>
    <t>Zorzales</t>
  </si>
  <si>
    <t>Becada</t>
  </si>
  <si>
    <t>Acuáticas</t>
  </si>
  <si>
    <t>Estorninos</t>
  </si>
  <si>
    <t>Córvidos</t>
  </si>
  <si>
    <t>Zorro</t>
  </si>
  <si>
    <t>Total todas las especies caza menor</t>
  </si>
  <si>
    <t>Total</t>
  </si>
  <si>
    <t xml:space="preserve">Clasificación de cotos de pesca por tipo y longitud </t>
  </si>
  <si>
    <t>Cotos Tradicionales</t>
  </si>
  <si>
    <t>Cotos Sin Muerte</t>
  </si>
  <si>
    <t>Cotos Intensivos</t>
  </si>
  <si>
    <t>Cotos Intensivos sin muerte</t>
  </si>
  <si>
    <t xml:space="preserve">Número de cotos, tipo </t>
  </si>
  <si>
    <t>2010/11</t>
  </si>
  <si>
    <t>Batidas ordinarias de ciervo</t>
  </si>
  <si>
    <t>2011/12</t>
  </si>
  <si>
    <t>2012/13</t>
  </si>
  <si>
    <t xml:space="preserve">     - Ley 2/2005, de 1 de marzo, de Estadística de La Rioja</t>
  </si>
  <si>
    <t>RESERVA REGIONAL DE CAZA DE LA RIOJA. CAMEROS-DEMANDA</t>
  </si>
  <si>
    <t>COTOS SOCIALES DE CAZA</t>
  </si>
  <si>
    <t>COTOS MUNICIPALES, DEPORTIVOS, PRIVADOS Y COMERCIALES</t>
  </si>
  <si>
    <t>Batidas mixtas de jabali, corzo y ciervo</t>
  </si>
  <si>
    <t>-</t>
  </si>
  <si>
    <t>2013/14</t>
  </si>
  <si>
    <t>2014/15</t>
  </si>
  <si>
    <t>2015/16</t>
  </si>
  <si>
    <t>NUEVAS LICENCIAS CON EXAMEN</t>
  </si>
  <si>
    <t>EVOLUCIÓN LICENCIAS</t>
  </si>
  <si>
    <t>Longitud cotos (m)</t>
  </si>
  <si>
    <t>3. CAZA Y PESCA</t>
  </si>
  <si>
    <t>BAJAS ( totales, sin incluir impacto de las nuevas licencias)</t>
  </si>
  <si>
    <t>REPOSICIÓN, ( nuevas licencias /  bajas totales)</t>
  </si>
  <si>
    <t>Cod. Plan Est.</t>
  </si>
  <si>
    <t>2016/17</t>
  </si>
  <si>
    <t>05003</t>
  </si>
  <si>
    <t>Cotos de ciprinidos</t>
  </si>
  <si>
    <t>TAMAÑO: Alevín-Añal</t>
  </si>
  <si>
    <t>2017/18</t>
  </si>
  <si>
    <t>2018/19</t>
  </si>
  <si>
    <t>BAJAS ACUMULADAS</t>
  </si>
  <si>
    <t>2017-18</t>
  </si>
  <si>
    <t>2018-19</t>
  </si>
  <si>
    <t>2019/20</t>
  </si>
  <si>
    <t>2019-20</t>
  </si>
  <si>
    <t>2020-2021</t>
  </si>
  <si>
    <t>Ciervos en rececho selectivos</t>
  </si>
  <si>
    <t>2020/21</t>
  </si>
  <si>
    <t>2020-21</t>
  </si>
  <si>
    <t xml:space="preserve">     - Decreto 33/2021, de 26 de mayo, del Gobierno de la Comunidad Autónoma de La Rioja, por el que se aprueba el Plan de Estadística de La Rioja para el periodo 2021-2024</t>
  </si>
  <si>
    <t>2021/22</t>
  </si>
  <si>
    <t>2021-22</t>
  </si>
  <si>
    <t>2021-2022</t>
  </si>
  <si>
    <t>2022/23</t>
  </si>
  <si>
    <t>2022-23</t>
  </si>
  <si>
    <t>2022-2023</t>
  </si>
  <si>
    <t>Actualizado 2023</t>
  </si>
  <si>
    <t>2023/24</t>
  </si>
  <si>
    <t>2023-24</t>
  </si>
  <si>
    <t>2023-2024</t>
  </si>
  <si>
    <t>OPERACIONES ESTADISTICAS DE LA DIRECCION GENERAL DE MEDIO NATURAL Y PAISAJE</t>
  </si>
  <si>
    <t xml:space="preserve">     - Resolución 515/2023, de 11 de mayo, de la Secretaría General Técnica de la Consejería de Hacienda y Administración Pública, por la que se dispone la publicación del Acuerdo de Consejo de Gobierno por el que se aprueba el "Programa Anual de Estadística de La Rioja correspondiente al año 2023" </t>
  </si>
  <si>
    <t>DNCP - Defensa de la Naturaleza, Caza y Pesca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</si>
</sst>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sz val="10"/>
      <color indexed="8"/>
      <name val="Arial"/>
      <family val="2"/>
    </font>
    <font>
      <b/>
      <sz val="10"/>
      <name val="Arial"/>
      <family val="2"/>
    </font>
    <font>
      <b/>
      <sz val="14"/>
      <color indexed="8"/>
      <name val="Arial"/>
      <family val="2"/>
    </font>
    <font>
      <b/>
      <sz val="12"/>
      <color indexed="8"/>
      <name val="Arial"/>
      <family val="2"/>
    </font>
    <font>
      <b/>
      <sz val="10"/>
      <color indexed="8"/>
      <name val="Arial"/>
      <family val="2"/>
    </font>
    <font>
      <b/>
      <i/>
      <sz val="10"/>
      <name val="Arial"/>
      <family val="2"/>
    </font>
    <font>
      <sz val="10"/>
      <name val="Arial"/>
      <family val="2"/>
    </font>
    <font>
      <b/>
      <sz val="10"/>
      <name val="Arial"/>
      <family val="2"/>
    </font>
    <font>
      <sz val="10"/>
      <color indexed="12"/>
      <name val="Arial"/>
      <family val="2"/>
    </font>
    <font>
      <b/>
      <sz val="10"/>
      <color indexed="12"/>
      <name val="Arial"/>
      <family val="2"/>
    </font>
    <font>
      <b/>
      <sz val="10"/>
      <color indexed="10"/>
      <name val="Arial"/>
      <family val="2"/>
    </font>
    <font>
      <sz val="12"/>
      <name val="Arial"/>
      <family val="2"/>
    </font>
    <font>
      <b/>
      <sz val="8"/>
      <color indexed="8"/>
      <name val="Arial"/>
      <family val="2"/>
    </font>
    <font>
      <sz val="8"/>
      <color indexed="8"/>
      <name val="Arial"/>
      <family val="2"/>
    </font>
    <font>
      <sz val="8"/>
      <color indexed="63"/>
      <name val="Arial"/>
      <family val="2"/>
    </font>
    <font>
      <b/>
      <sz val="8"/>
      <name val="Arial"/>
      <family val="2"/>
    </font>
    <font>
      <b/>
      <sz val="11"/>
      <name val="Arial"/>
      <family val="2"/>
    </font>
    <font>
      <sz val="8"/>
      <name val="Arial"/>
      <family val="2"/>
    </font>
    <font>
      <sz val="10"/>
      <color indexed="8"/>
      <name val="Arial"/>
      <family val="2"/>
    </font>
    <font>
      <b/>
      <sz val="15"/>
      <color theme="3"/>
      <name val="Calibri"/>
      <family val="2"/>
      <scheme val="minor"/>
    </font>
    <font>
      <sz val="8"/>
      <color theme="1"/>
      <name val="Arial"/>
      <family val="2"/>
    </font>
  </fonts>
  <fills count="18">
    <fill>
      <patternFill patternType="none"/>
    </fill>
    <fill>
      <patternFill patternType="gray125"/>
    </fill>
    <fill>
      <patternFill patternType="solid">
        <fgColor indexed="27"/>
        <bgColor indexed="64"/>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s>
  <cellStyleXfs count="3">
    <xf numFmtId="0" fontId="0" fillId="0" borderId="0"/>
    <xf numFmtId="0" fontId="21" fillId="0" borderId="50" applyNumberFormat="0" applyFill="0" applyAlignment="0" applyProtection="0"/>
    <xf numFmtId="0" fontId="20" fillId="0" borderId="0">
      <alignment vertical="top"/>
    </xf>
  </cellStyleXfs>
  <cellXfs count="278">
    <xf numFmtId="0" fontId="0" fillId="0" borderId="0" xfId="0"/>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3" fillId="0" borderId="6" xfId="0" applyFont="1" applyBorder="1" applyAlignment="1">
      <alignment horizontal="center"/>
    </xf>
    <xf numFmtId="0" fontId="4" fillId="0" borderId="0" xfId="0" applyFont="1"/>
    <xf numFmtId="0" fontId="5" fillId="0" borderId="0" xfId="0" applyFont="1"/>
    <xf numFmtId="0" fontId="2" fillId="0" borderId="1" xfId="0" applyFont="1" applyBorder="1"/>
    <xf numFmtId="0" fontId="2" fillId="0" borderId="3" xfId="0" applyFont="1" applyBorder="1" applyAlignment="1">
      <alignment horizontal="center"/>
    </xf>
    <xf numFmtId="0" fontId="2" fillId="0" borderId="7" xfId="0" applyFont="1" applyBorder="1"/>
    <xf numFmtId="0" fontId="2" fillId="0" borderId="8" xfId="0" applyFont="1" applyBorder="1" applyAlignment="1">
      <alignment horizontal="center"/>
    </xf>
    <xf numFmtId="0" fontId="2" fillId="0" borderId="9" xfId="0" applyFont="1" applyBorder="1"/>
    <xf numFmtId="0" fontId="2" fillId="0" borderId="0" xfId="0" applyFont="1" applyBorder="1"/>
    <xf numFmtId="0" fontId="2" fillId="0" borderId="0" xfId="0" applyFont="1" applyBorder="1" applyAlignment="1">
      <alignment horizontal="center"/>
    </xf>
    <xf numFmtId="0" fontId="3" fillId="0" borderId="0" xfId="0" applyFont="1"/>
    <xf numFmtId="0" fontId="3" fillId="0" borderId="1" xfId="0" applyFont="1" applyBorder="1"/>
    <xf numFmtId="0" fontId="3" fillId="0" borderId="7" xfId="0" applyFont="1" applyBorder="1"/>
    <xf numFmtId="0" fontId="3" fillId="0" borderId="9" xfId="0" applyFont="1" applyBorder="1"/>
    <xf numFmtId="0" fontId="3" fillId="0" borderId="9" xfId="0" applyFont="1" applyBorder="1" applyAlignment="1">
      <alignment horizontal="center"/>
    </xf>
    <xf numFmtId="0" fontId="3" fillId="0" borderId="5" xfId="0" applyFont="1" applyBorder="1" applyAlignment="1">
      <alignment horizontal="center"/>
    </xf>
    <xf numFmtId="0" fontId="3" fillId="0" borderId="12"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3" fontId="0" fillId="0" borderId="4" xfId="0" applyNumberFormat="1" applyBorder="1" applyAlignment="1">
      <alignment horizontal="center"/>
    </xf>
    <xf numFmtId="3" fontId="0" fillId="0" borderId="13" xfId="0" applyNumberFormat="1" applyBorder="1" applyAlignment="1">
      <alignment horizontal="center"/>
    </xf>
    <xf numFmtId="3" fontId="0" fillId="0" borderId="5" xfId="0" applyNumberFormat="1" applyBorder="1" applyAlignment="1">
      <alignment horizontal="center"/>
    </xf>
    <xf numFmtId="3" fontId="0" fillId="0" borderId="2" xfId="0" applyNumberFormat="1" applyBorder="1" applyAlignment="1">
      <alignment horizontal="center"/>
    </xf>
    <xf numFmtId="3" fontId="0" fillId="0" borderId="10" xfId="0" applyNumberFormat="1" applyBorder="1" applyAlignment="1">
      <alignment horizontal="center"/>
    </xf>
    <xf numFmtId="3" fontId="0" fillId="0" borderId="4" xfId="0" quotePrefix="1" applyNumberFormat="1" applyBorder="1" applyAlignment="1">
      <alignment horizontal="center"/>
    </xf>
    <xf numFmtId="3" fontId="3" fillId="0" borderId="11" xfId="0" applyNumberFormat="1" applyFont="1" applyBorder="1" applyAlignment="1">
      <alignment horizontal="center"/>
    </xf>
    <xf numFmtId="3" fontId="3" fillId="0" borderId="12" xfId="0" applyNumberFormat="1" applyFont="1" applyBorder="1" applyAlignment="1">
      <alignment horizontal="center"/>
    </xf>
    <xf numFmtId="3" fontId="3" fillId="0" borderId="15" xfId="0" applyNumberFormat="1" applyFont="1" applyBorder="1" applyAlignment="1">
      <alignment horizontal="center"/>
    </xf>
    <xf numFmtId="3" fontId="0" fillId="0" borderId="3" xfId="0" applyNumberFormat="1" applyBorder="1" applyAlignment="1">
      <alignment horizontal="center"/>
    </xf>
    <xf numFmtId="3" fontId="0" fillId="0" borderId="8" xfId="0" applyNumberFormat="1" applyBorder="1" applyAlignment="1">
      <alignment horizontal="center"/>
    </xf>
    <xf numFmtId="3" fontId="0" fillId="0" borderId="8" xfId="0" quotePrefix="1" applyNumberFormat="1" applyBorder="1" applyAlignment="1">
      <alignment horizontal="center"/>
    </xf>
    <xf numFmtId="0" fontId="7" fillId="0" borderId="0" xfId="0" applyFont="1"/>
    <xf numFmtId="3" fontId="0" fillId="0" borderId="12" xfId="0" applyNumberFormat="1" applyBorder="1" applyAlignment="1">
      <alignment horizontal="center"/>
    </xf>
    <xf numFmtId="0" fontId="3" fillId="0" borderId="0" xfId="0" applyFont="1" applyAlignment="1">
      <alignment horizontal="right"/>
    </xf>
    <xf numFmtId="0" fontId="3" fillId="0" borderId="6" xfId="0" applyFont="1" applyBorder="1" applyAlignment="1">
      <alignment horizontal="right"/>
    </xf>
    <xf numFmtId="0" fontId="0" fillId="0" borderId="0" xfId="0" applyAlignment="1">
      <alignment horizontal="center"/>
    </xf>
    <xf numFmtId="0" fontId="0" fillId="0" borderId="0" xfId="0" applyBorder="1"/>
    <xf numFmtId="0" fontId="0" fillId="0" borderId="0" xfId="0" applyAlignment="1">
      <alignment wrapText="1"/>
    </xf>
    <xf numFmtId="0" fontId="3" fillId="0" borderId="6" xfId="0" applyFont="1" applyBorder="1"/>
    <xf numFmtId="0" fontId="3" fillId="0" borderId="0" xfId="0" applyFont="1" applyBorder="1"/>
    <xf numFmtId="3" fontId="8" fillId="0" borderId="21" xfId="0" applyNumberFormat="1" applyFont="1" applyBorder="1" applyAlignment="1">
      <alignment horizontal="center"/>
    </xf>
    <xf numFmtId="3" fontId="0" fillId="0" borderId="0" xfId="0" applyNumberFormat="1"/>
    <xf numFmtId="0" fontId="0" fillId="0" borderId="0" xfId="0" applyBorder="1" applyAlignment="1">
      <alignment horizontal="center"/>
    </xf>
    <xf numFmtId="0" fontId="3" fillId="0" borderId="15" xfId="0" applyFont="1" applyBorder="1" applyAlignment="1">
      <alignment horizontal="center"/>
    </xf>
    <xf numFmtId="0" fontId="1" fillId="0" borderId="3" xfId="0" applyFont="1" applyBorder="1" applyAlignment="1">
      <alignment horizontal="center"/>
    </xf>
    <xf numFmtId="0" fontId="0" fillId="0" borderId="8" xfId="0" applyBorder="1" applyAlignment="1">
      <alignment horizontal="center"/>
    </xf>
    <xf numFmtId="3" fontId="0" fillId="0" borderId="15" xfId="0" applyNumberFormat="1" applyBorder="1" applyAlignment="1">
      <alignment horizontal="center"/>
    </xf>
    <xf numFmtId="0" fontId="3" fillId="0" borderId="11" xfId="0" applyFont="1" applyFill="1" applyBorder="1" applyAlignment="1">
      <alignment horizontal="center"/>
    </xf>
    <xf numFmtId="0" fontId="0" fillId="0" borderId="12" xfId="0" applyBorder="1" applyAlignment="1">
      <alignment horizontal="center"/>
    </xf>
    <xf numFmtId="3" fontId="0" fillId="0" borderId="29" xfId="0" applyNumberFormat="1" applyBorder="1" applyAlignment="1">
      <alignment horizontal="center"/>
    </xf>
    <xf numFmtId="0" fontId="0" fillId="0" borderId="3" xfId="0" applyBorder="1" applyAlignment="1">
      <alignment horizontal="center"/>
    </xf>
    <xf numFmtId="0" fontId="3" fillId="0" borderId="12" xfId="0" applyFont="1" applyFill="1" applyBorder="1" applyAlignment="1">
      <alignment horizontal="center"/>
    </xf>
    <xf numFmtId="3" fontId="0" fillId="0" borderId="29" xfId="0" quotePrefix="1" applyNumberFormat="1" applyBorder="1" applyAlignment="1">
      <alignment horizontal="center"/>
    </xf>
    <xf numFmtId="0" fontId="0" fillId="0" borderId="31" xfId="0" applyBorder="1" applyAlignment="1">
      <alignment horizontal="center"/>
    </xf>
    <xf numFmtId="0" fontId="3" fillId="0" borderId="15" xfId="0" applyFont="1" applyFill="1" applyBorder="1" applyAlignment="1">
      <alignment horizontal="center"/>
    </xf>
    <xf numFmtId="3" fontId="3" fillId="0" borderId="15" xfId="0" applyNumberFormat="1" applyFont="1" applyBorder="1" applyAlignment="1">
      <alignment horizontal="center" vertical="center" wrapText="1"/>
    </xf>
    <xf numFmtId="0" fontId="0" fillId="0" borderId="29" xfId="0" applyBorder="1" applyAlignment="1">
      <alignment horizontal="center"/>
    </xf>
    <xf numFmtId="0" fontId="0" fillId="0" borderId="15" xfId="0" applyBorder="1" applyAlignment="1">
      <alignment horizontal="center"/>
    </xf>
    <xf numFmtId="3" fontId="0" fillId="0" borderId="30" xfId="0" applyNumberFormat="1" applyBorder="1" applyAlignment="1">
      <alignment horizontal="center"/>
    </xf>
    <xf numFmtId="3" fontId="0" fillId="0" borderId="0" xfId="0" applyNumberFormat="1" applyBorder="1" applyAlignment="1">
      <alignment horizontal="center"/>
    </xf>
    <xf numFmtId="0" fontId="9" fillId="0" borderId="15" xfId="0" applyFont="1" applyBorder="1" applyAlignment="1">
      <alignment horizontal="center"/>
    </xf>
    <xf numFmtId="0" fontId="1" fillId="0" borderId="8" xfId="0" applyFont="1" applyBorder="1" applyAlignment="1">
      <alignment horizontal="center"/>
    </xf>
    <xf numFmtId="0" fontId="1" fillId="0" borderId="15" xfId="0" applyFont="1" applyBorder="1" applyAlignment="1">
      <alignment horizontal="center"/>
    </xf>
    <xf numFmtId="3" fontId="1" fillId="0" borderId="3" xfId="0" applyNumberFormat="1" applyFont="1" applyBorder="1" applyAlignment="1">
      <alignment horizontal="center"/>
    </xf>
    <xf numFmtId="3" fontId="1" fillId="0" borderId="8" xfId="0" applyNumberFormat="1" applyFont="1" applyBorder="1" applyAlignment="1">
      <alignment horizontal="center"/>
    </xf>
    <xf numFmtId="3" fontId="1" fillId="0" borderId="15" xfId="0" applyNumberFormat="1" applyFont="1" applyBorder="1" applyAlignment="1">
      <alignment horizontal="center"/>
    </xf>
    <xf numFmtId="3" fontId="8" fillId="2" borderId="21" xfId="0" applyNumberFormat="1" applyFont="1" applyFill="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3" fillId="0" borderId="1" xfId="0" applyFont="1" applyBorder="1" applyAlignment="1"/>
    <xf numFmtId="0" fontId="3" fillId="0" borderId="6" xfId="0" applyFont="1" applyBorder="1" applyAlignment="1"/>
    <xf numFmtId="0" fontId="0" fillId="0" borderId="0" xfId="0" applyAlignment="1">
      <alignment horizontal="left"/>
    </xf>
    <xf numFmtId="3" fontId="0" fillId="0" borderId="0" xfId="0" applyNumberFormat="1" applyAlignment="1">
      <alignment horizontal="center"/>
    </xf>
    <xf numFmtId="0" fontId="8" fillId="0" borderId="0" xfId="0" applyFont="1"/>
    <xf numFmtId="3" fontId="0" fillId="0" borderId="14" xfId="0" applyNumberFormat="1" applyBorder="1" applyAlignment="1">
      <alignment horizontal="center"/>
    </xf>
    <xf numFmtId="3" fontId="8" fillId="0" borderId="21" xfId="0" applyNumberFormat="1" applyFont="1" applyBorder="1" applyAlignment="1">
      <alignment horizontal="center" wrapText="1"/>
    </xf>
    <xf numFmtId="0" fontId="9" fillId="0" borderId="15" xfId="0" applyFont="1" applyBorder="1" applyAlignment="1">
      <alignment horizontal="center" wrapText="1"/>
    </xf>
    <xf numFmtId="3" fontId="3" fillId="0" borderId="15" xfId="0" applyNumberFormat="1" applyFont="1" applyBorder="1" applyAlignment="1">
      <alignment horizontal="center" wrapText="1"/>
    </xf>
    <xf numFmtId="0" fontId="1" fillId="0" borderId="29" xfId="0" applyFont="1" applyBorder="1" applyAlignment="1">
      <alignment horizontal="center"/>
    </xf>
    <xf numFmtId="3" fontId="3" fillId="0" borderId="15" xfId="0" quotePrefix="1" applyNumberFormat="1" applyFont="1" applyBorder="1" applyAlignment="1">
      <alignment horizontal="center" vertical="center" wrapText="1"/>
    </xf>
    <xf numFmtId="0" fontId="12" fillId="0" borderId="7" xfId="0" applyFont="1" applyBorder="1"/>
    <xf numFmtId="0" fontId="12" fillId="0" borderId="35" xfId="0" applyFont="1" applyBorder="1"/>
    <xf numFmtId="3" fontId="2" fillId="0" borderId="21" xfId="0" applyNumberFormat="1" applyFont="1" applyBorder="1" applyAlignment="1">
      <alignment horizontal="center"/>
    </xf>
    <xf numFmtId="0" fontId="2" fillId="0" borderId="19" xfId="0" applyFont="1" applyBorder="1"/>
    <xf numFmtId="0" fontId="2" fillId="0" borderId="28" xfId="0" applyFont="1" applyBorder="1" applyAlignment="1">
      <alignment horizontal="center"/>
    </xf>
    <xf numFmtId="3" fontId="2" fillId="0" borderId="0" xfId="0" applyNumberFormat="1" applyFont="1" applyAlignment="1">
      <alignment horizontal="center"/>
    </xf>
    <xf numFmtId="0" fontId="6" fillId="0" borderId="6" xfId="0" applyFont="1" applyBorder="1" applyAlignment="1">
      <alignment horizontal="center"/>
    </xf>
    <xf numFmtId="0" fontId="3" fillId="0" borderId="0" xfId="0" applyFont="1" applyAlignment="1">
      <alignment horizontal="left"/>
    </xf>
    <xf numFmtId="10" fontId="0" fillId="0" borderId="0" xfId="0" applyNumberFormat="1" applyAlignment="1">
      <alignment horizontal="center"/>
    </xf>
    <xf numFmtId="3" fontId="3" fillId="0" borderId="29" xfId="0" applyNumberFormat="1" applyFont="1" applyBorder="1" applyAlignment="1">
      <alignment horizontal="center"/>
    </xf>
    <xf numFmtId="0" fontId="3" fillId="0" borderId="0" xfId="0" applyFont="1" applyFill="1" applyBorder="1" applyAlignment="1">
      <alignment horizontal="center"/>
    </xf>
    <xf numFmtId="3" fontId="3" fillId="0" borderId="0" xfId="0" applyNumberFormat="1" applyFont="1" applyBorder="1" applyAlignment="1">
      <alignment horizontal="center"/>
    </xf>
    <xf numFmtId="3" fontId="3" fillId="0" borderId="0" xfId="0" applyNumberFormat="1" applyFont="1" applyBorder="1" applyAlignment="1">
      <alignment horizontal="center" vertical="center" wrapText="1"/>
    </xf>
    <xf numFmtId="3" fontId="3" fillId="0" borderId="0" xfId="0" quotePrefix="1" applyNumberFormat="1" applyFont="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Border="1" applyAlignment="1">
      <alignment horizontal="left"/>
    </xf>
    <xf numFmtId="0" fontId="3" fillId="0" borderId="0" xfId="0" applyFont="1" applyBorder="1" applyAlignment="1">
      <alignment horizontal="left"/>
    </xf>
    <xf numFmtId="10" fontId="0" fillId="0" borderId="0" xfId="0" applyNumberFormat="1" applyBorder="1" applyAlignment="1">
      <alignment horizontal="center"/>
    </xf>
    <xf numFmtId="3" fontId="3" fillId="0" borderId="15" xfId="0" applyNumberFormat="1" applyFont="1" applyFill="1" applyBorder="1" applyAlignment="1">
      <alignment horizontal="center" vertical="center" wrapText="1"/>
    </xf>
    <xf numFmtId="0" fontId="3" fillId="0" borderId="0" xfId="0" applyFont="1" applyFill="1" applyAlignment="1">
      <alignment horizontal="center"/>
    </xf>
    <xf numFmtId="0" fontId="9" fillId="0" borderId="11" xfId="0" applyFont="1" applyFill="1" applyBorder="1" applyAlignment="1">
      <alignment horizontal="center" wrapText="1"/>
    </xf>
    <xf numFmtId="10" fontId="0" fillId="0" borderId="0" xfId="0" applyNumberFormat="1"/>
    <xf numFmtId="10" fontId="13" fillId="0" borderId="0" xfId="0" applyNumberFormat="1" applyFont="1"/>
    <xf numFmtId="10" fontId="13" fillId="3" borderId="0" xfId="0" applyNumberFormat="1" applyFont="1" applyFill="1"/>
    <xf numFmtId="0" fontId="1" fillId="0" borderId="4" xfId="0" applyFont="1" applyBorder="1" applyAlignment="1">
      <alignment horizontal="center"/>
    </xf>
    <xf numFmtId="0" fontId="0" fillId="0" borderId="11" xfId="0" applyBorder="1" applyAlignment="1">
      <alignment horizontal="center"/>
    </xf>
    <xf numFmtId="3" fontId="0" fillId="0" borderId="5" xfId="0" quotePrefix="1" applyNumberFormat="1" applyBorder="1" applyAlignment="1">
      <alignment horizontal="center"/>
    </xf>
    <xf numFmtId="10" fontId="13" fillId="8" borderId="0" xfId="0" applyNumberFormat="1" applyFont="1" applyFill="1"/>
    <xf numFmtId="0" fontId="14" fillId="0" borderId="0" xfId="0" applyFont="1"/>
    <xf numFmtId="0" fontId="14" fillId="0" borderId="0" xfId="0" applyFont="1" applyAlignment="1">
      <alignment horizontal="center"/>
    </xf>
    <xf numFmtId="0" fontId="15" fillId="0" borderId="0" xfId="0" applyFont="1"/>
    <xf numFmtId="0" fontId="15" fillId="0" borderId="0" xfId="0" applyFont="1" applyAlignment="1">
      <alignment horizontal="center"/>
    </xf>
    <xf numFmtId="0" fontId="15" fillId="0" borderId="0" xfId="0" applyFont="1" applyAlignment="1">
      <alignment horizontal="right"/>
    </xf>
    <xf numFmtId="0" fontId="16" fillId="0" borderId="0" xfId="0" quotePrefix="1" applyFont="1" applyAlignment="1">
      <alignment horizontal="center"/>
    </xf>
    <xf numFmtId="0" fontId="14" fillId="0" borderId="1" xfId="0" applyFont="1" applyBorder="1" applyAlignment="1">
      <alignment horizontal="center"/>
    </xf>
    <xf numFmtId="0" fontId="14" fillId="0" borderId="24"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10" xfId="0" applyFont="1" applyFill="1" applyBorder="1" applyAlignment="1">
      <alignment horizontal="center"/>
    </xf>
    <xf numFmtId="0" fontId="15" fillId="9" borderId="0" xfId="0" applyFont="1" applyFill="1"/>
    <xf numFmtId="0" fontId="15" fillId="10" borderId="0" xfId="0" applyFont="1" applyFill="1"/>
    <xf numFmtId="0" fontId="15" fillId="9" borderId="0" xfId="0" applyFont="1" applyFill="1" applyAlignment="1">
      <alignment horizontal="center"/>
    </xf>
    <xf numFmtId="0" fontId="15" fillId="0" borderId="0" xfId="0" applyFont="1" applyBorder="1"/>
    <xf numFmtId="0" fontId="15" fillId="0" borderId="0" xfId="0" applyFont="1" applyBorder="1" applyAlignment="1">
      <alignment horizontal="center"/>
    </xf>
    <xf numFmtId="0" fontId="15" fillId="0" borderId="0" xfId="0" applyFont="1" applyFill="1" applyBorder="1" applyAlignment="1">
      <alignment horizontal="center"/>
    </xf>
    <xf numFmtId="0" fontId="9" fillId="0" borderId="15" xfId="0" applyFont="1" applyFill="1" applyBorder="1" applyAlignment="1">
      <alignment horizontal="center" wrapText="1"/>
    </xf>
    <xf numFmtId="3" fontId="3" fillId="0" borderId="21" xfId="0" applyNumberFormat="1" applyFont="1" applyBorder="1" applyAlignment="1">
      <alignment horizontal="center"/>
    </xf>
    <xf numFmtId="0" fontId="17" fillId="0" borderId="0" xfId="0" applyFont="1"/>
    <xf numFmtId="0" fontId="6" fillId="0" borderId="0" xfId="0" applyFont="1"/>
    <xf numFmtId="0" fontId="0" fillId="0" borderId="0" xfId="0" applyFill="1" applyBorder="1" applyAlignment="1">
      <alignment horizontal="left"/>
    </xf>
    <xf numFmtId="3" fontId="11" fillId="5" borderId="21" xfId="0" applyNumberFormat="1" applyFont="1" applyFill="1" applyBorder="1" applyAlignment="1">
      <alignment horizontal="center"/>
    </xf>
    <xf numFmtId="3" fontId="8" fillId="11" borderId="21" xfId="0" applyNumberFormat="1" applyFont="1" applyFill="1" applyBorder="1" applyAlignment="1">
      <alignment horizontal="center"/>
    </xf>
    <xf numFmtId="0" fontId="8" fillId="0" borderId="0" xfId="0" applyFont="1" applyAlignment="1">
      <alignment horizontal="center"/>
    </xf>
    <xf numFmtId="3" fontId="8" fillId="0" borderId="0" xfId="0" applyNumberFormat="1" applyFont="1" applyAlignment="1">
      <alignment horizontal="center"/>
    </xf>
    <xf numFmtId="0" fontId="8" fillId="0" borderId="0" xfId="0" applyFont="1" applyAlignment="1">
      <alignment horizontal="left"/>
    </xf>
    <xf numFmtId="0" fontId="8" fillId="0" borderId="0" xfId="0" applyFont="1" applyBorder="1"/>
    <xf numFmtId="0" fontId="8" fillId="0" borderId="0" xfId="0" applyFont="1" applyBorder="1" applyAlignment="1">
      <alignment horizontal="center"/>
    </xf>
    <xf numFmtId="0" fontId="8" fillId="0" borderId="39" xfId="0" applyFont="1" applyBorder="1"/>
    <xf numFmtId="0" fontId="8" fillId="0" borderId="38" xfId="0" applyFont="1" applyBorder="1" applyAlignment="1">
      <alignment horizontal="center"/>
    </xf>
    <xf numFmtId="3" fontId="8" fillId="0" borderId="0" xfId="0" applyNumberFormat="1" applyFont="1"/>
    <xf numFmtId="0" fontId="8" fillId="0" borderId="35" xfId="0" applyFont="1" applyBorder="1"/>
    <xf numFmtId="0" fontId="8" fillId="0" borderId="21" xfId="0" applyFont="1" applyBorder="1" applyAlignment="1">
      <alignment horizontal="center"/>
    </xf>
    <xf numFmtId="0" fontId="8" fillId="0" borderId="33" xfId="0" applyFont="1" applyBorder="1" applyAlignment="1">
      <alignment horizontal="center"/>
    </xf>
    <xf numFmtId="0" fontId="8" fillId="0" borderId="20" xfId="0" applyFont="1" applyBorder="1"/>
    <xf numFmtId="0" fontId="8" fillId="0" borderId="34" xfId="0" applyFont="1" applyBorder="1" applyAlignment="1">
      <alignment horizontal="center"/>
    </xf>
    <xf numFmtId="0" fontId="8" fillId="0" borderId="19" xfId="0" applyFont="1" applyBorder="1"/>
    <xf numFmtId="3" fontId="8" fillId="0" borderId="0" xfId="0" applyNumberFormat="1" applyFont="1" applyBorder="1" applyAlignment="1">
      <alignment horizontal="center"/>
    </xf>
    <xf numFmtId="0" fontId="8" fillId="0" borderId="1" xfId="0" applyFont="1" applyBorder="1"/>
    <xf numFmtId="0" fontId="8" fillId="0" borderId="7" xfId="0" applyFont="1" applyBorder="1"/>
    <xf numFmtId="0" fontId="8" fillId="0" borderId="9" xfId="0" applyFont="1" applyBorder="1"/>
    <xf numFmtId="3" fontId="8" fillId="6" borderId="21" xfId="0" applyNumberFormat="1" applyFont="1" applyFill="1" applyBorder="1" applyAlignment="1">
      <alignment horizontal="center"/>
    </xf>
    <xf numFmtId="0" fontId="8" fillId="0" borderId="26" xfId="0" applyFont="1" applyBorder="1"/>
    <xf numFmtId="0" fontId="8" fillId="0" borderId="40" xfId="0" applyFont="1" applyBorder="1"/>
    <xf numFmtId="0" fontId="8" fillId="2" borderId="40" xfId="0" applyFont="1" applyFill="1" applyBorder="1"/>
    <xf numFmtId="0" fontId="8" fillId="0" borderId="27" xfId="0" applyFont="1" applyBorder="1"/>
    <xf numFmtId="0" fontId="8" fillId="0" borderId="36" xfId="0" applyFont="1" applyBorder="1"/>
    <xf numFmtId="0" fontId="8" fillId="0" borderId="37" xfId="0" applyFont="1" applyBorder="1"/>
    <xf numFmtId="3" fontId="8" fillId="4" borderId="21" xfId="0" applyNumberFormat="1" applyFont="1" applyFill="1" applyBorder="1" applyAlignment="1">
      <alignment horizontal="center"/>
    </xf>
    <xf numFmtId="3" fontId="8" fillId="0" borderId="21" xfId="0" applyNumberFormat="1" applyFont="1" applyBorder="1" applyAlignment="1">
      <alignment horizontal="center" vertical="center"/>
    </xf>
    <xf numFmtId="0" fontId="8" fillId="0" borderId="41" xfId="0" applyFont="1" applyBorder="1"/>
    <xf numFmtId="0" fontId="8" fillId="0" borderId="3" xfId="0" applyFont="1" applyBorder="1" applyAlignment="1">
      <alignment horizontal="center"/>
    </xf>
    <xf numFmtId="0" fontId="8" fillId="0" borderId="8" xfId="0" applyFont="1" applyBorder="1" applyAlignment="1">
      <alignment horizontal="center"/>
    </xf>
    <xf numFmtId="3" fontId="3" fillId="9" borderId="15" xfId="0" applyNumberFormat="1" applyFont="1" applyFill="1" applyBorder="1" applyAlignment="1">
      <alignment horizontal="center" vertical="center" wrapText="1"/>
    </xf>
    <xf numFmtId="10" fontId="13" fillId="12" borderId="0" xfId="0" applyNumberFormat="1" applyFont="1" applyFill="1"/>
    <xf numFmtId="3" fontId="8" fillId="0" borderId="21" xfId="0" applyNumberFormat="1" applyFont="1" applyFill="1" applyBorder="1" applyAlignment="1">
      <alignment horizontal="center"/>
    </xf>
    <xf numFmtId="3" fontId="3" fillId="0" borderId="0" xfId="0" applyNumberFormat="1" applyFont="1" applyAlignment="1">
      <alignment horizontal="center"/>
    </xf>
    <xf numFmtId="0" fontId="8" fillId="0" borderId="28" xfId="0" applyFont="1" applyBorder="1" applyAlignment="1">
      <alignment horizontal="center"/>
    </xf>
    <xf numFmtId="3" fontId="8" fillId="0" borderId="0" xfId="0" applyNumberFormat="1" applyFont="1" applyBorder="1"/>
    <xf numFmtId="0" fontId="8" fillId="0" borderId="29" xfId="0" applyFont="1" applyBorder="1" applyAlignment="1">
      <alignment horizontal="center"/>
    </xf>
    <xf numFmtId="0" fontId="3" fillId="0" borderId="21" xfId="0" applyFont="1" applyBorder="1" applyAlignment="1">
      <alignment horizontal="center"/>
    </xf>
    <xf numFmtId="3" fontId="3" fillId="0" borderId="21" xfId="0" quotePrefix="1" applyNumberFormat="1" applyFont="1" applyBorder="1" applyAlignment="1">
      <alignment horizontal="center"/>
    </xf>
    <xf numFmtId="3" fontId="3" fillId="0" borderId="21" xfId="0" applyNumberFormat="1" applyFont="1" applyFill="1" applyBorder="1" applyAlignment="1">
      <alignment horizontal="center"/>
    </xf>
    <xf numFmtId="3" fontId="3" fillId="0" borderId="3" xfId="0" quotePrefix="1" applyNumberFormat="1" applyFont="1" applyBorder="1" applyAlignment="1">
      <alignment horizontal="center"/>
    </xf>
    <xf numFmtId="3" fontId="3" fillId="0" borderId="3" xfId="0" applyNumberFormat="1" applyFont="1" applyFill="1" applyBorder="1" applyAlignment="1">
      <alignment horizontal="center"/>
    </xf>
    <xf numFmtId="3" fontId="3" fillId="0" borderId="8" xfId="0" applyNumberFormat="1" applyFont="1" applyFill="1" applyBorder="1" applyAlignment="1">
      <alignment horizontal="center"/>
    </xf>
    <xf numFmtId="3" fontId="3" fillId="0" borderId="0" xfId="0" applyNumberFormat="1" applyFont="1" applyBorder="1"/>
    <xf numFmtId="3" fontId="3" fillId="0" borderId="8" xfId="0" quotePrefix="1" applyNumberFormat="1" applyFont="1" applyBorder="1" applyAlignment="1">
      <alignment horizontal="center"/>
    </xf>
    <xf numFmtId="3" fontId="3" fillId="0" borderId="13" xfId="0" applyNumberFormat="1" applyFont="1" applyFill="1" applyBorder="1" applyAlignment="1">
      <alignment horizontal="center"/>
    </xf>
    <xf numFmtId="0" fontId="8" fillId="0" borderId="36" xfId="0" applyFont="1" applyBorder="1" applyAlignment="1">
      <alignment horizontal="center"/>
    </xf>
    <xf numFmtId="0" fontId="8" fillId="2" borderId="33" xfId="0" applyFont="1" applyFill="1" applyBorder="1" applyAlignment="1">
      <alignment horizontal="center"/>
    </xf>
    <xf numFmtId="0" fontId="8" fillId="0" borderId="31" xfId="0" applyFont="1" applyBorder="1" applyAlignment="1">
      <alignment horizontal="center"/>
    </xf>
    <xf numFmtId="3" fontId="2" fillId="5" borderId="21" xfId="0" applyNumberFormat="1" applyFont="1" applyFill="1" applyBorder="1" applyAlignment="1">
      <alignment horizontal="center"/>
    </xf>
    <xf numFmtId="3" fontId="10" fillId="5" borderId="21" xfId="0" applyNumberFormat="1" applyFont="1" applyFill="1" applyBorder="1" applyAlignment="1">
      <alignment horizontal="center"/>
    </xf>
    <xf numFmtId="3" fontId="8" fillId="7" borderId="21" xfId="0" applyNumberFormat="1" applyFont="1" applyFill="1" applyBorder="1" applyAlignment="1">
      <alignment horizontal="center"/>
    </xf>
    <xf numFmtId="3" fontId="2" fillId="11" borderId="21" xfId="0" applyNumberFormat="1" applyFont="1" applyFill="1" applyBorder="1" applyAlignment="1">
      <alignment horizontal="center"/>
    </xf>
    <xf numFmtId="0" fontId="2" fillId="0" borderId="38"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3" fontId="6" fillId="0" borderId="21" xfId="0" applyNumberFormat="1" applyFont="1" applyBorder="1" applyAlignment="1">
      <alignment horizontal="center"/>
    </xf>
    <xf numFmtId="3" fontId="2" fillId="4" borderId="21" xfId="0" applyNumberFormat="1" applyFont="1" applyFill="1" applyBorder="1" applyAlignment="1">
      <alignment horizontal="center"/>
    </xf>
    <xf numFmtId="0" fontId="6" fillId="0" borderId="15" xfId="0" applyFont="1" applyBorder="1" applyAlignment="1">
      <alignment horizontal="center"/>
    </xf>
    <xf numFmtId="3" fontId="3" fillId="0" borderId="21" xfId="0" applyNumberFormat="1" applyFont="1" applyBorder="1"/>
    <xf numFmtId="3" fontId="6" fillId="0" borderId="21" xfId="0" applyNumberFormat="1" applyFont="1" applyBorder="1" applyAlignment="1">
      <alignment horizontal="center" wrapText="1"/>
    </xf>
    <xf numFmtId="0" fontId="8" fillId="0" borderId="37" xfId="0" applyFont="1" applyBorder="1" applyAlignment="1">
      <alignment horizontal="center"/>
    </xf>
    <xf numFmtId="0" fontId="8" fillId="0" borderId="41" xfId="0" applyFont="1" applyBorder="1" applyAlignment="1">
      <alignment horizontal="center"/>
    </xf>
    <xf numFmtId="0" fontId="8" fillId="13" borderId="21" xfId="0" applyFont="1" applyFill="1" applyBorder="1" applyAlignment="1">
      <alignment horizontal="center"/>
    </xf>
    <xf numFmtId="3" fontId="8" fillId="13" borderId="21" xfId="0" applyNumberFormat="1" applyFont="1" applyFill="1" applyBorder="1" applyAlignment="1">
      <alignment horizontal="center"/>
    </xf>
    <xf numFmtId="0" fontId="18" fillId="0" borderId="0" xfId="0" applyFont="1"/>
    <xf numFmtId="3" fontId="18" fillId="0" borderId="0" xfId="0" applyNumberFormat="1" applyFont="1"/>
    <xf numFmtId="3" fontId="3" fillId="0" borderId="0" xfId="0" applyNumberFormat="1" applyFont="1" applyFill="1" applyBorder="1" applyAlignment="1">
      <alignment horizontal="center"/>
    </xf>
    <xf numFmtId="0" fontId="19" fillId="0" borderId="0" xfId="0" applyFont="1" applyAlignment="1">
      <alignment horizontal="left"/>
    </xf>
    <xf numFmtId="3" fontId="8" fillId="14" borderId="21" xfId="0" applyNumberFormat="1" applyFont="1" applyFill="1" applyBorder="1" applyAlignment="1">
      <alignment horizontal="center" vertical="center"/>
    </xf>
    <xf numFmtId="0" fontId="0" fillId="0" borderId="42" xfId="0" applyBorder="1"/>
    <xf numFmtId="0" fontId="8" fillId="15" borderId="0" xfId="0" applyFont="1" applyFill="1"/>
    <xf numFmtId="0" fontId="8" fillId="10" borderId="0" xfId="0" applyFont="1" applyFill="1"/>
    <xf numFmtId="0" fontId="8" fillId="16" borderId="0" xfId="0" applyFont="1" applyFill="1"/>
    <xf numFmtId="0" fontId="8" fillId="8" borderId="0" xfId="0" applyFont="1" applyFill="1"/>
    <xf numFmtId="3" fontId="3" fillId="0" borderId="43" xfId="0" applyNumberFormat="1" applyFont="1" applyBorder="1" applyAlignment="1">
      <alignment horizontal="center"/>
    </xf>
    <xf numFmtId="3" fontId="3" fillId="9" borderId="15" xfId="0" applyNumberFormat="1" applyFont="1" applyFill="1" applyBorder="1" applyAlignment="1">
      <alignment horizontal="center"/>
    </xf>
    <xf numFmtId="0" fontId="0" fillId="0" borderId="8" xfId="0" applyBorder="1"/>
    <xf numFmtId="0" fontId="17" fillId="0" borderId="0" xfId="0" applyFont="1" applyBorder="1" applyAlignment="1">
      <alignment horizontal="left"/>
    </xf>
    <xf numFmtId="0" fontId="19" fillId="0" borderId="0" xfId="0" applyFont="1" applyBorder="1" applyAlignment="1">
      <alignment horizontal="left"/>
    </xf>
    <xf numFmtId="3" fontId="0" fillId="0" borderId="11" xfId="0" applyNumberFormat="1" applyBorder="1" applyAlignment="1">
      <alignment horizontal="center"/>
    </xf>
    <xf numFmtId="0" fontId="8" fillId="16" borderId="42" xfId="0" applyFont="1" applyFill="1" applyBorder="1"/>
    <xf numFmtId="0" fontId="8" fillId="15" borderId="44" xfId="0" applyFont="1" applyFill="1" applyBorder="1"/>
    <xf numFmtId="0" fontId="3" fillId="9" borderId="45" xfId="0" applyFont="1" applyFill="1" applyBorder="1" applyAlignment="1">
      <alignment horizontal="center"/>
    </xf>
    <xf numFmtId="0" fontId="3" fillId="9" borderId="25" xfId="0" applyFont="1" applyFill="1" applyBorder="1" applyAlignment="1">
      <alignment horizontal="center"/>
    </xf>
    <xf numFmtId="0" fontId="3" fillId="9" borderId="0" xfId="0" applyFont="1" applyFill="1" applyBorder="1" applyAlignment="1">
      <alignment horizontal="center"/>
    </xf>
    <xf numFmtId="0" fontId="3" fillId="8" borderId="25" xfId="0" applyFont="1" applyFill="1" applyBorder="1" applyAlignment="1">
      <alignment horizontal="center"/>
    </xf>
    <xf numFmtId="3" fontId="3" fillId="9" borderId="12" xfId="0" applyNumberFormat="1" applyFont="1" applyFill="1" applyBorder="1" applyAlignment="1">
      <alignment horizontal="center"/>
    </xf>
    <xf numFmtId="0" fontId="0" fillId="0" borderId="28" xfId="0" applyBorder="1"/>
    <xf numFmtId="0" fontId="3" fillId="8" borderId="45" xfId="0" applyFont="1" applyFill="1" applyBorder="1" applyAlignment="1">
      <alignment horizontal="center"/>
    </xf>
    <xf numFmtId="0" fontId="8" fillId="16" borderId="28" xfId="0" applyFont="1" applyFill="1" applyBorder="1"/>
    <xf numFmtId="3" fontId="3" fillId="0" borderId="23" xfId="0" applyNumberFormat="1" applyFont="1" applyFill="1" applyBorder="1" applyAlignment="1">
      <alignment horizontal="center"/>
    </xf>
    <xf numFmtId="3" fontId="3" fillId="0" borderId="22" xfId="0" applyNumberFormat="1" applyFont="1" applyFill="1" applyBorder="1" applyAlignment="1">
      <alignment horizontal="center"/>
    </xf>
    <xf numFmtId="1" fontId="3" fillId="0" borderId="15" xfId="0" applyNumberFormat="1" applyFont="1" applyBorder="1" applyAlignment="1">
      <alignment horizontal="center"/>
    </xf>
    <xf numFmtId="1" fontId="3" fillId="0" borderId="11" xfId="0" applyNumberFormat="1" applyFont="1" applyBorder="1" applyAlignment="1">
      <alignment horizontal="center"/>
    </xf>
    <xf numFmtId="3" fontId="3" fillId="0" borderId="21" xfId="0" applyNumberFormat="1" applyFont="1" applyBorder="1" applyAlignment="1">
      <alignment horizontal="center" vertical="center"/>
    </xf>
    <xf numFmtId="0" fontId="14" fillId="0" borderId="0" xfId="0" quotePrefix="1" applyFont="1" applyBorder="1" applyAlignment="1">
      <alignment horizontal="center"/>
    </xf>
    <xf numFmtId="0" fontId="15" fillId="9" borderId="13" xfId="0" applyFont="1" applyFill="1" applyBorder="1" applyAlignment="1">
      <alignment horizontal="center"/>
    </xf>
    <xf numFmtId="0" fontId="3" fillId="8" borderId="45" xfId="0" applyFont="1" applyFill="1" applyBorder="1" applyAlignment="1">
      <alignment horizontal="center"/>
    </xf>
    <xf numFmtId="0" fontId="15" fillId="9" borderId="47" xfId="0" applyFont="1" applyFill="1" applyBorder="1" applyAlignment="1">
      <alignment horizontal="center"/>
    </xf>
    <xf numFmtId="0" fontId="0" fillId="0" borderId="11" xfId="0" applyBorder="1"/>
    <xf numFmtId="0" fontId="14" fillId="9" borderId="18" xfId="0" applyFont="1" applyFill="1" applyBorder="1" applyAlignment="1">
      <alignment horizontal="center"/>
    </xf>
    <xf numFmtId="0" fontId="14" fillId="9" borderId="48" xfId="0" quotePrefix="1" applyFont="1" applyFill="1" applyBorder="1" applyAlignment="1">
      <alignment horizontal="center"/>
    </xf>
    <xf numFmtId="0" fontId="15" fillId="9" borderId="7" xfId="0" applyFont="1" applyFill="1" applyBorder="1" applyAlignment="1"/>
    <xf numFmtId="0" fontId="15" fillId="9" borderId="16" xfId="0" applyFont="1" applyFill="1" applyBorder="1" applyAlignment="1"/>
    <xf numFmtId="0" fontId="22" fillId="9" borderId="32" xfId="0" applyFont="1" applyFill="1" applyBorder="1"/>
    <xf numFmtId="0" fontId="14" fillId="9" borderId="17" xfId="0" applyFont="1" applyFill="1" applyBorder="1" applyAlignment="1">
      <alignment horizontal="center"/>
    </xf>
    <xf numFmtId="0" fontId="15" fillId="9" borderId="49" xfId="0" applyFont="1" applyFill="1" applyBorder="1" applyAlignment="1">
      <alignment horizontal="center"/>
    </xf>
    <xf numFmtId="0" fontId="15" fillId="9" borderId="8" xfId="0" applyFont="1" applyFill="1" applyBorder="1"/>
    <xf numFmtId="0" fontId="14" fillId="9" borderId="4" xfId="0" applyFont="1" applyFill="1" applyBorder="1" applyAlignment="1">
      <alignment horizontal="center"/>
    </xf>
    <xf numFmtId="0" fontId="15" fillId="9" borderId="0" xfId="0" applyFont="1" applyFill="1" applyBorder="1" applyAlignment="1">
      <alignment horizontal="center"/>
    </xf>
    <xf numFmtId="0" fontId="15" fillId="0" borderId="0" xfId="0" applyFont="1" applyFill="1" applyAlignment="1">
      <alignment horizontal="center"/>
    </xf>
    <xf numFmtId="0" fontId="17" fillId="0" borderId="0" xfId="0" applyFont="1" applyAlignment="1">
      <alignment wrapText="1"/>
    </xf>
    <xf numFmtId="0" fontId="0" fillId="0" borderId="0" xfId="0" applyAlignment="1">
      <alignment wrapText="1"/>
    </xf>
    <xf numFmtId="0" fontId="3" fillId="0" borderId="19" xfId="0" applyFont="1" applyBorder="1" applyAlignment="1">
      <alignment horizontal="center" wrapText="1"/>
    </xf>
    <xf numFmtId="0" fontId="3" fillId="0" borderId="28" xfId="0" applyFont="1" applyBorder="1" applyAlignment="1">
      <alignment horizontal="center" wrapText="1"/>
    </xf>
    <xf numFmtId="0" fontId="3" fillId="8" borderId="45" xfId="0" applyFont="1" applyFill="1" applyBorder="1" applyAlignment="1">
      <alignment horizontal="center"/>
    </xf>
    <xf numFmtId="0" fontId="3" fillId="16" borderId="28" xfId="0" applyFont="1" applyFill="1" applyBorder="1" applyAlignment="1">
      <alignment horizontal="center" wrapText="1"/>
    </xf>
    <xf numFmtId="0" fontId="3" fillId="15" borderId="31" xfId="0" applyFont="1" applyFill="1" applyBorder="1" applyAlignment="1">
      <alignment horizontal="center" wrapText="1"/>
    </xf>
    <xf numFmtId="0" fontId="3" fillId="15" borderId="0" xfId="0" applyFont="1" applyFill="1" applyBorder="1" applyAlignment="1">
      <alignment horizontal="center" wrapText="1"/>
    </xf>
    <xf numFmtId="0" fontId="3" fillId="17" borderId="35" xfId="0" applyFont="1" applyFill="1" applyBorder="1" applyAlignment="1">
      <alignment horizontal="center" wrapText="1"/>
    </xf>
    <xf numFmtId="0" fontId="3" fillId="17" borderId="0" xfId="0" applyFont="1" applyFill="1" applyBorder="1" applyAlignment="1">
      <alignment horizontal="center" wrapText="1"/>
    </xf>
    <xf numFmtId="0" fontId="3" fillId="16" borderId="35" xfId="0" applyFont="1" applyFill="1" applyBorder="1" applyAlignment="1">
      <alignment horizontal="center" wrapText="1"/>
    </xf>
    <xf numFmtId="0" fontId="3" fillId="16" borderId="0" xfId="0" applyFont="1" applyFill="1" applyBorder="1" applyAlignment="1">
      <alignment horizontal="center" wrapText="1"/>
    </xf>
    <xf numFmtId="0" fontId="6" fillId="10" borderId="35" xfId="0" applyFont="1" applyFill="1" applyBorder="1" applyAlignment="1">
      <alignment horizontal="center" wrapText="1"/>
    </xf>
    <xf numFmtId="0" fontId="6" fillId="10" borderId="0" xfId="0" applyFont="1" applyFill="1" applyBorder="1" applyAlignment="1">
      <alignment horizontal="center" wrapText="1"/>
    </xf>
    <xf numFmtId="0" fontId="3" fillId="8" borderId="0" xfId="0" applyFont="1" applyFill="1" applyBorder="1" applyAlignment="1">
      <alignment horizontal="center" wrapText="1"/>
    </xf>
    <xf numFmtId="0" fontId="15" fillId="9" borderId="9" xfId="0" applyFont="1" applyFill="1" applyBorder="1" applyAlignment="1"/>
    <xf numFmtId="0" fontId="14" fillId="9" borderId="46" xfId="0" applyFont="1" applyFill="1" applyBorder="1" applyAlignment="1">
      <alignment horizontal="center"/>
    </xf>
    <xf numFmtId="0" fontId="15" fillId="9" borderId="29" xfId="0" applyFont="1" applyFill="1" applyBorder="1"/>
    <xf numFmtId="0" fontId="14" fillId="9" borderId="5" xfId="0" applyFont="1" applyFill="1" applyBorder="1" applyAlignment="1">
      <alignment horizontal="center"/>
    </xf>
    <xf numFmtId="0" fontId="15" fillId="9" borderId="31" xfId="0" applyFont="1" applyFill="1" applyBorder="1" applyAlignment="1">
      <alignment horizontal="center"/>
    </xf>
    <xf numFmtId="0" fontId="15" fillId="9" borderId="14" xfId="0" applyFont="1" applyFill="1" applyBorder="1" applyAlignment="1">
      <alignment horizontal="center"/>
    </xf>
    <xf numFmtId="0" fontId="3" fillId="0" borderId="31" xfId="0" applyFont="1" applyBorder="1" applyAlignment="1">
      <alignment horizontal="center"/>
    </xf>
    <xf numFmtId="3" fontId="3" fillId="0" borderId="31" xfId="0" applyNumberFormat="1" applyFont="1" applyBorder="1" applyAlignment="1">
      <alignment horizontal="center"/>
    </xf>
    <xf numFmtId="0" fontId="0" fillId="0" borderId="31" xfId="0" applyBorder="1" applyAlignment="1">
      <alignment horizontal="left"/>
    </xf>
  </cellXfs>
  <cellStyles count="3">
    <cellStyle name="Encabezado 1"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trendline>
            <c:spPr>
              <a:ln w="25400">
                <a:solidFill>
                  <a:srgbClr val="000000"/>
                </a:solidFill>
                <a:prstDash val="solid"/>
              </a:ln>
            </c:spPr>
            <c:trendlineType val="linear"/>
            <c:dispRSqr val="1"/>
            <c:dispEq val="1"/>
            <c:trendlineLbl>
              <c:numFmt formatCode="General" sourceLinked="0"/>
              <c:spPr>
                <a:noFill/>
                <a:ln w="25400">
                  <a:noFill/>
                </a:ln>
              </c:spPr>
              <c:txPr>
                <a:bodyPr/>
                <a:lstStyle/>
                <a:p>
                  <a:pPr>
                    <a:defRPr sz="100" b="0" i="0" u="none" strike="noStrike" baseline="0">
                      <a:solidFill>
                        <a:srgbClr val="000000"/>
                      </a:solidFill>
                      <a:latin typeface="Arial"/>
                      <a:ea typeface="Arial"/>
                      <a:cs typeface="Arial"/>
                    </a:defRPr>
                  </a:pPr>
                  <a:endParaRPr lang="es-ES"/>
                </a:p>
              </c:txPr>
            </c:trendlineLbl>
          </c:trendline>
          <c:val>
            <c:numRef>
              <c:f>'3.3'!#REF!</c:f>
              <c:numCache>
                <c:formatCode>General</c:formatCode>
                <c:ptCount val="1"/>
                <c:pt idx="0">
                  <c:v>1</c:v>
                </c:pt>
              </c:numCache>
            </c:numRef>
          </c:val>
          <c:smooth val="0"/>
          <c:extLst>
            <c:ext xmlns:c16="http://schemas.microsoft.com/office/drawing/2014/chart" uri="{C3380CC4-5D6E-409C-BE32-E72D297353CC}">
              <c16:uniqueId val="{00000000-28FA-4E9A-A3E2-F1B6A10960F2}"/>
            </c:ext>
          </c:extLst>
        </c:ser>
        <c:dLbls>
          <c:showLegendKey val="0"/>
          <c:showVal val="0"/>
          <c:showCatName val="0"/>
          <c:showSerName val="0"/>
          <c:showPercent val="0"/>
          <c:showBubbleSize val="0"/>
        </c:dLbls>
        <c:smooth val="0"/>
        <c:axId val="202638064"/>
        <c:axId val="1"/>
      </c:lineChart>
      <c:catAx>
        <c:axId val="202638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ES"/>
          </a:p>
        </c:txPr>
        <c:crossAx val="20263806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264354784743905E-2"/>
          <c:y val="2.4713455058518352E-2"/>
          <c:w val="0.95873564521525612"/>
          <c:h val="0.87532606838168603"/>
        </c:manualLayout>
      </c:layout>
      <c:lineChart>
        <c:grouping val="stacked"/>
        <c:varyColors val="0"/>
        <c:ser>
          <c:idx val="0"/>
          <c:order val="0"/>
          <c:tx>
            <c:strRef>
              <c:f>'3.3'!$B$13</c:f>
              <c:strCache>
                <c:ptCount val="1"/>
                <c:pt idx="0">
                  <c:v>AÑO</c:v>
                </c:pt>
              </c:strCache>
            </c:strRef>
          </c:tx>
          <c:marker>
            <c:symbol val="none"/>
          </c:marker>
          <c:val>
            <c:numRef>
              <c:f>'3.3'!$C$13:$AA$13</c:f>
              <c:numCache>
                <c:formatCode>General</c:formatCode>
                <c:ptCount val="22"/>
                <c:pt idx="0">
                  <c:v>1998</c:v>
                </c:pt>
                <c:pt idx="1">
                  <c:v>1999</c:v>
                </c:pt>
                <c:pt idx="2">
                  <c:v>2000</c:v>
                </c:pt>
                <c:pt idx="3">
                  <c:v>2001</c:v>
                </c:pt>
                <c:pt idx="4">
                  <c:v>2002</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val>
          <c:smooth val="0"/>
          <c:extLst>
            <c:ext xmlns:c16="http://schemas.microsoft.com/office/drawing/2014/chart" uri="{C3380CC4-5D6E-409C-BE32-E72D297353CC}">
              <c16:uniqueId val="{00000000-ECA1-4C9C-A93E-F48551BC372B}"/>
            </c:ext>
          </c:extLst>
        </c:ser>
        <c:ser>
          <c:idx val="1"/>
          <c:order val="1"/>
          <c:tx>
            <c:strRef>
              <c:f>'3.3'!$B$14</c:f>
              <c:strCache>
                <c:ptCount val="1"/>
                <c:pt idx="0">
                  <c:v>Número de Licencias de Caza</c:v>
                </c:pt>
              </c:strCache>
            </c:strRef>
          </c:tx>
          <c:marker>
            <c:symbol val="none"/>
          </c:marker>
          <c:val>
            <c:numRef>
              <c:f>'3.3'!$C$14:$AA$14</c:f>
              <c:numCache>
                <c:formatCode>#,##0</c:formatCode>
                <c:ptCount val="22"/>
                <c:pt idx="0">
                  <c:v>14911</c:v>
                </c:pt>
                <c:pt idx="1">
                  <c:v>14836</c:v>
                </c:pt>
                <c:pt idx="2">
                  <c:v>14344</c:v>
                </c:pt>
                <c:pt idx="3">
                  <c:v>14197</c:v>
                </c:pt>
                <c:pt idx="4">
                  <c:v>13691</c:v>
                </c:pt>
                <c:pt idx="5">
                  <c:v>13891</c:v>
                </c:pt>
                <c:pt idx="6">
                  <c:v>13957</c:v>
                </c:pt>
                <c:pt idx="7">
                  <c:v>13541</c:v>
                </c:pt>
                <c:pt idx="8">
                  <c:v>13279</c:v>
                </c:pt>
                <c:pt idx="9">
                  <c:v>13167</c:v>
                </c:pt>
                <c:pt idx="10">
                  <c:v>12937</c:v>
                </c:pt>
                <c:pt idx="11">
                  <c:v>12240</c:v>
                </c:pt>
                <c:pt idx="12">
                  <c:v>11677</c:v>
                </c:pt>
                <c:pt idx="13">
                  <c:v>11219</c:v>
                </c:pt>
                <c:pt idx="14">
                  <c:v>10910</c:v>
                </c:pt>
                <c:pt idx="15">
                  <c:v>10682</c:v>
                </c:pt>
                <c:pt idx="16">
                  <c:v>10618</c:v>
                </c:pt>
                <c:pt idx="17">
                  <c:v>10339</c:v>
                </c:pt>
                <c:pt idx="18">
                  <c:v>10159</c:v>
                </c:pt>
                <c:pt idx="19">
                  <c:v>9534</c:v>
                </c:pt>
                <c:pt idx="20">
                  <c:v>9696</c:v>
                </c:pt>
                <c:pt idx="21">
                  <c:v>9618</c:v>
                </c:pt>
              </c:numCache>
            </c:numRef>
          </c:val>
          <c:smooth val="0"/>
          <c:extLst>
            <c:ext xmlns:c16="http://schemas.microsoft.com/office/drawing/2014/chart" uri="{C3380CC4-5D6E-409C-BE32-E72D297353CC}">
              <c16:uniqueId val="{00000001-ECA1-4C9C-A93E-F48551BC372B}"/>
            </c:ext>
          </c:extLst>
        </c:ser>
        <c:dLbls>
          <c:showLegendKey val="0"/>
          <c:showVal val="0"/>
          <c:showCatName val="0"/>
          <c:showSerName val="0"/>
          <c:showPercent val="0"/>
          <c:showBubbleSize val="0"/>
        </c:dLbls>
        <c:smooth val="0"/>
        <c:axId val="202636752"/>
        <c:axId val="1"/>
      </c:lineChart>
      <c:catAx>
        <c:axId val="202636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2636752"/>
        <c:crosses val="autoZero"/>
        <c:crossBetween val="between"/>
      </c:valAx>
    </c:plotArea>
    <c:legend>
      <c:legendPos val="b"/>
      <c:layout>
        <c:manualLayout>
          <c:xMode val="edge"/>
          <c:yMode val="edge"/>
          <c:wMode val="edge"/>
          <c:hMode val="edge"/>
          <c:x val="0.77618717524869218"/>
          <c:y val="0.44612867465022638"/>
          <c:w val="0.98945028034023974"/>
          <c:h val="0.53703784522761033"/>
        </c:manualLayout>
      </c:layout>
      <c:overlay val="0"/>
      <c:txPr>
        <a:bodyPr/>
        <a:lstStyle/>
        <a:p>
          <a:pPr>
            <a:defRPr sz="650" b="0" i="0" u="none" strike="noStrike" baseline="0">
              <a:solidFill>
                <a:srgbClr val="000000"/>
              </a:solidFill>
              <a:latin typeface="Calibri"/>
              <a:ea typeface="Calibri"/>
              <a:cs typeface="Calibri"/>
            </a:defRPr>
          </a:pPr>
          <a:endParaRPr lang="es-E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85725</xdr:rowOff>
    </xdr:from>
    <xdr:to>
      <xdr:col>1</xdr:col>
      <xdr:colOff>0</xdr:colOff>
      <xdr:row>41</xdr:row>
      <xdr:rowOff>66675</xdr:rowOff>
    </xdr:to>
    <xdr:graphicFrame macro="">
      <xdr:nvGraphicFramePr>
        <xdr:cNvPr id="177460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27</xdr:row>
      <xdr:rowOff>38100</xdr:rowOff>
    </xdr:from>
    <xdr:to>
      <xdr:col>25</xdr:col>
      <xdr:colOff>647700</xdr:colOff>
      <xdr:row>62</xdr:row>
      <xdr:rowOff>28575</xdr:rowOff>
    </xdr:to>
    <xdr:graphicFrame macro="">
      <xdr:nvGraphicFramePr>
        <xdr:cNvPr id="17746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tabSelected="1" zoomScaleNormal="100" workbookViewId="0">
      <selection activeCell="B22" sqref="B22"/>
    </sheetView>
  </sheetViews>
  <sheetFormatPr baseColWidth="10" defaultRowHeight="11.25" x14ac:dyDescent="0.2"/>
  <cols>
    <col min="1" max="1" width="2" style="120" customWidth="1"/>
    <col min="2" max="2" width="51.5703125" style="120" customWidth="1"/>
    <col min="3" max="3" width="11.5703125" style="121" bestFit="1" customWidth="1"/>
    <col min="4" max="4" width="65.7109375" style="120" customWidth="1"/>
    <col min="5" max="5" width="9.42578125" style="121" customWidth="1"/>
    <col min="6" max="6" width="12.5703125" style="121" customWidth="1"/>
    <col min="7" max="7" width="38.42578125" style="121" customWidth="1"/>
    <col min="8" max="8" width="4" style="120" customWidth="1"/>
    <col min="9" max="16384" width="11.42578125" style="120"/>
  </cols>
  <sheetData>
    <row r="1" spans="1:21" x14ac:dyDescent="0.2">
      <c r="B1" s="118" t="s">
        <v>147</v>
      </c>
      <c r="C1" s="119"/>
    </row>
    <row r="2" spans="1:21" x14ac:dyDescent="0.2">
      <c r="B2" s="118" t="s">
        <v>9</v>
      </c>
      <c r="C2" s="119"/>
    </row>
    <row r="3" spans="1:21" x14ac:dyDescent="0.2">
      <c r="B3" s="118" t="s">
        <v>105</v>
      </c>
      <c r="F3" s="122"/>
    </row>
    <row r="4" spans="1:21" x14ac:dyDescent="0.2">
      <c r="B4" s="137" t="s">
        <v>136</v>
      </c>
      <c r="C4" s="123"/>
      <c r="F4" s="122"/>
    </row>
    <row r="5" spans="1:21" ht="21.75" customHeight="1" x14ac:dyDescent="0.2">
      <c r="B5" s="254" t="s">
        <v>148</v>
      </c>
      <c r="C5" s="255"/>
      <c r="D5" s="255"/>
      <c r="E5" s="255"/>
      <c r="F5" s="255"/>
      <c r="G5" s="255"/>
    </row>
    <row r="6" spans="1:21" ht="12.75" x14ac:dyDescent="0.2">
      <c r="B6" s="44"/>
      <c r="C6" s="44"/>
      <c r="D6" s="44"/>
      <c r="E6" s="44"/>
      <c r="F6" s="44"/>
      <c r="G6" s="44"/>
    </row>
    <row r="7" spans="1:21" x14ac:dyDescent="0.2">
      <c r="B7" s="118" t="s">
        <v>147</v>
      </c>
      <c r="C7" s="119"/>
      <c r="F7" s="122"/>
    </row>
    <row r="8" spans="1:21" ht="12" thickBot="1" x14ac:dyDescent="0.25">
      <c r="F8" s="122"/>
    </row>
    <row r="9" spans="1:21" x14ac:dyDescent="0.2">
      <c r="B9" s="124" t="s">
        <v>22</v>
      </c>
      <c r="C9" s="125" t="s">
        <v>120</v>
      </c>
      <c r="D9" s="126" t="s">
        <v>3</v>
      </c>
      <c r="E9" s="127" t="s">
        <v>19</v>
      </c>
      <c r="F9" s="127" t="s">
        <v>20</v>
      </c>
      <c r="G9" s="128" t="s">
        <v>21</v>
      </c>
    </row>
    <row r="10" spans="1:21" x14ac:dyDescent="0.2">
      <c r="B10" s="246" t="s">
        <v>18</v>
      </c>
      <c r="C10" s="244" t="s">
        <v>122</v>
      </c>
      <c r="D10" s="247" t="s">
        <v>4</v>
      </c>
      <c r="E10" s="248" t="s">
        <v>12</v>
      </c>
      <c r="F10" s="249" t="s">
        <v>1</v>
      </c>
      <c r="G10" s="241" t="s">
        <v>149</v>
      </c>
    </row>
    <row r="11" spans="1:21" s="130" customFormat="1" x14ac:dyDescent="0.2">
      <c r="A11" s="129"/>
      <c r="B11" s="245"/>
      <c r="C11" s="243"/>
      <c r="D11" s="250" t="s">
        <v>5</v>
      </c>
      <c r="E11" s="251" t="s">
        <v>13</v>
      </c>
      <c r="F11" s="252" t="s">
        <v>0</v>
      </c>
      <c r="G11" s="239" t="s">
        <v>149</v>
      </c>
      <c r="H11" s="129"/>
      <c r="I11" s="129"/>
      <c r="J11" s="129"/>
      <c r="K11" s="129"/>
      <c r="L11" s="129"/>
      <c r="M11" s="129"/>
      <c r="N11" s="129"/>
      <c r="O11" s="129"/>
      <c r="P11" s="129"/>
      <c r="Q11" s="129"/>
      <c r="R11" s="129"/>
      <c r="S11" s="129"/>
      <c r="T11" s="129"/>
      <c r="U11" s="129"/>
    </row>
    <row r="12" spans="1:21" x14ac:dyDescent="0.2">
      <c r="B12" s="245"/>
      <c r="C12" s="243"/>
      <c r="D12" s="250" t="s">
        <v>6</v>
      </c>
      <c r="E12" s="251" t="s">
        <v>14</v>
      </c>
      <c r="F12" s="252" t="s">
        <v>0</v>
      </c>
      <c r="G12" s="239" t="s">
        <v>149</v>
      </c>
    </row>
    <row r="13" spans="1:21" x14ac:dyDescent="0.2">
      <c r="B13" s="245"/>
      <c r="C13" s="243"/>
      <c r="D13" s="250" t="s">
        <v>7</v>
      </c>
      <c r="E13" s="251" t="s">
        <v>15</v>
      </c>
      <c r="F13" s="252" t="s">
        <v>2</v>
      </c>
      <c r="G13" s="239" t="s">
        <v>149</v>
      </c>
    </row>
    <row r="14" spans="1:21" x14ac:dyDescent="0.2">
      <c r="B14" s="245"/>
      <c r="C14" s="243"/>
      <c r="D14" s="250" t="s">
        <v>8</v>
      </c>
      <c r="E14" s="251" t="s">
        <v>16</v>
      </c>
      <c r="F14" s="252" t="s">
        <v>0</v>
      </c>
      <c r="G14" s="239" t="s">
        <v>149</v>
      </c>
    </row>
    <row r="15" spans="1:21" ht="12" thickBot="1" x14ac:dyDescent="0.25">
      <c r="B15" s="269"/>
      <c r="C15" s="270"/>
      <c r="D15" s="271" t="s">
        <v>10</v>
      </c>
      <c r="E15" s="272" t="s">
        <v>17</v>
      </c>
      <c r="F15" s="273" t="s">
        <v>0</v>
      </c>
      <c r="G15" s="274" t="s">
        <v>149</v>
      </c>
    </row>
    <row r="16" spans="1:21" x14ac:dyDescent="0.2">
      <c r="B16" s="132"/>
      <c r="C16" s="238"/>
      <c r="D16" s="132"/>
      <c r="E16" s="133"/>
      <c r="F16" s="133"/>
      <c r="G16" s="134"/>
    </row>
    <row r="19" spans="2:6" x14ac:dyDescent="0.2">
      <c r="E19" s="131"/>
      <c r="F19" s="253" t="s">
        <v>143</v>
      </c>
    </row>
    <row r="20" spans="2:6" ht="12.75" x14ac:dyDescent="0.2">
      <c r="B20"/>
      <c r="C20" s="133"/>
    </row>
  </sheetData>
  <mergeCells count="1">
    <mergeCell ref="B5:G5"/>
  </mergeCells>
  <phoneticPr fontId="0" type="noConversion"/>
  <pageMargins left="0.46" right="0.12" top="0.57999999999999996" bottom="0.59" header="0" footer="0"/>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42"/>
  <sheetViews>
    <sheetView zoomScale="85" zoomScaleNormal="85" workbookViewId="0">
      <selection activeCell="E28" sqref="E28"/>
    </sheetView>
  </sheetViews>
  <sheetFormatPr baseColWidth="10" defaultRowHeight="12.75" x14ac:dyDescent="0.2"/>
  <cols>
    <col min="1" max="1" width="4.7109375" customWidth="1"/>
    <col min="2" max="2" width="43.85546875" customWidth="1"/>
    <col min="3" max="3" width="9.5703125" customWidth="1"/>
    <col min="4" max="4" width="8.7109375" customWidth="1"/>
    <col min="5" max="5" width="7.7109375" customWidth="1"/>
    <col min="6" max="6" width="9.5703125" customWidth="1"/>
    <col min="7" max="7" width="8.28515625" customWidth="1"/>
    <col min="8" max="9" width="7.7109375" customWidth="1"/>
    <col min="10" max="10" width="8.28515625" customWidth="1"/>
    <col min="11" max="11" width="7.7109375" customWidth="1"/>
    <col min="12" max="12" width="8.5703125" customWidth="1"/>
    <col min="13" max="13" width="8.7109375" customWidth="1"/>
    <col min="14" max="14" width="8.28515625" customWidth="1"/>
    <col min="15" max="15" width="8.42578125" customWidth="1"/>
    <col min="16" max="16" width="8.7109375" customWidth="1"/>
    <col min="17" max="18" width="8.42578125" customWidth="1"/>
    <col min="19" max="20" width="8.7109375" customWidth="1"/>
    <col min="21" max="21" width="9" customWidth="1"/>
    <col min="22" max="23" width="9.7109375" customWidth="1"/>
  </cols>
  <sheetData>
    <row r="2" spans="2:23" ht="18" x14ac:dyDescent="0.25">
      <c r="B2" s="8" t="s">
        <v>147</v>
      </c>
    </row>
    <row r="3" spans="2:23" ht="15.75" x14ac:dyDescent="0.25">
      <c r="B3" s="9"/>
    </row>
    <row r="6" spans="2:23" x14ac:dyDescent="0.2">
      <c r="B6" s="17" t="s">
        <v>23</v>
      </c>
      <c r="C6" t="s">
        <v>117</v>
      </c>
    </row>
    <row r="7" spans="2:23" x14ac:dyDescent="0.2">
      <c r="B7" s="17"/>
    </row>
    <row r="8" spans="2:23" x14ac:dyDescent="0.2">
      <c r="B8" s="17" t="s">
        <v>24</v>
      </c>
      <c r="C8" s="24" t="s">
        <v>12</v>
      </c>
      <c r="D8" t="s">
        <v>4</v>
      </c>
    </row>
    <row r="9" spans="2:23" x14ac:dyDescent="0.2">
      <c r="B9" s="17"/>
    </row>
    <row r="10" spans="2:23" x14ac:dyDescent="0.2">
      <c r="B10" s="17" t="s">
        <v>25</v>
      </c>
      <c r="C10" t="s">
        <v>29</v>
      </c>
    </row>
    <row r="12" spans="2:23" ht="13.5" thickBot="1" x14ac:dyDescent="0.25">
      <c r="B12" s="17"/>
      <c r="C12" s="17"/>
      <c r="D12" s="17"/>
      <c r="E12" s="17"/>
      <c r="F12" s="17"/>
      <c r="G12" s="17"/>
      <c r="H12" s="17"/>
      <c r="I12" s="17"/>
      <c r="J12" s="17"/>
    </row>
    <row r="13" spans="2:23" ht="13.5" customHeight="1" thickBot="1" x14ac:dyDescent="0.25">
      <c r="B13" s="17"/>
      <c r="C13" s="256" t="s">
        <v>54</v>
      </c>
      <c r="D13" s="257"/>
      <c r="E13" s="257"/>
      <c r="F13" s="257"/>
      <c r="G13" s="257"/>
      <c r="H13" s="257"/>
      <c r="I13" s="257"/>
      <c r="J13" s="257"/>
      <c r="K13" s="257"/>
      <c r="L13" s="257"/>
      <c r="M13" s="257"/>
      <c r="N13" s="257"/>
      <c r="O13" s="257"/>
      <c r="P13" s="257"/>
      <c r="Q13" s="257"/>
      <c r="R13" s="257"/>
      <c r="S13" s="257"/>
      <c r="T13" s="257"/>
      <c r="U13" s="230"/>
      <c r="V13" s="230"/>
      <c r="W13" s="242"/>
    </row>
    <row r="14" spans="2:23" ht="13.5" thickBot="1" x14ac:dyDescent="0.25">
      <c r="B14" s="1" t="s">
        <v>51</v>
      </c>
      <c r="C14" s="74" t="s">
        <v>38</v>
      </c>
      <c r="D14" s="74" t="s">
        <v>39</v>
      </c>
      <c r="E14" s="74" t="s">
        <v>40</v>
      </c>
      <c r="F14" s="74" t="s">
        <v>41</v>
      </c>
      <c r="G14" s="74" t="s">
        <v>42</v>
      </c>
      <c r="H14" s="74" t="s">
        <v>43</v>
      </c>
      <c r="I14" s="75" t="s">
        <v>44</v>
      </c>
      <c r="J14" s="75" t="s">
        <v>101</v>
      </c>
      <c r="K14" s="75" t="s">
        <v>103</v>
      </c>
      <c r="L14" s="75" t="s">
        <v>104</v>
      </c>
      <c r="M14" s="61" t="s">
        <v>111</v>
      </c>
      <c r="N14" s="61" t="s">
        <v>112</v>
      </c>
      <c r="O14" s="61" t="s">
        <v>113</v>
      </c>
      <c r="P14" s="54" t="s">
        <v>121</v>
      </c>
      <c r="Q14" s="54" t="s">
        <v>125</v>
      </c>
      <c r="R14" s="54" t="s">
        <v>126</v>
      </c>
      <c r="S14" s="54" t="s">
        <v>130</v>
      </c>
      <c r="T14" s="54" t="s">
        <v>134</v>
      </c>
      <c r="U14" s="54" t="s">
        <v>137</v>
      </c>
      <c r="V14" s="54" t="s">
        <v>140</v>
      </c>
      <c r="W14" s="54" t="s">
        <v>144</v>
      </c>
    </row>
    <row r="15" spans="2:23" ht="13.5" thickBot="1" x14ac:dyDescent="0.25">
      <c r="B15" s="45" t="s">
        <v>45</v>
      </c>
      <c r="C15" s="55">
        <v>1</v>
      </c>
      <c r="D15" s="55">
        <v>1</v>
      </c>
      <c r="E15" s="55">
        <v>1</v>
      </c>
      <c r="F15" s="55">
        <v>1</v>
      </c>
      <c r="G15" s="55">
        <v>1</v>
      </c>
      <c r="H15" s="6">
        <v>1</v>
      </c>
      <c r="I15" s="57">
        <v>1</v>
      </c>
      <c r="J15" s="57">
        <v>1</v>
      </c>
      <c r="K15" s="57">
        <v>1</v>
      </c>
      <c r="L15" s="57">
        <v>1</v>
      </c>
      <c r="M15" s="57">
        <v>2</v>
      </c>
      <c r="N15" s="57">
        <v>2</v>
      </c>
      <c r="O15" s="57">
        <v>2</v>
      </c>
      <c r="P15" s="6">
        <v>2</v>
      </c>
      <c r="Q15" s="6">
        <v>2</v>
      </c>
      <c r="R15" s="6">
        <v>2</v>
      </c>
      <c r="S15" s="6">
        <v>2</v>
      </c>
      <c r="T15" s="6">
        <v>2</v>
      </c>
      <c r="U15" s="6">
        <v>2</v>
      </c>
      <c r="V15" s="6">
        <v>2</v>
      </c>
      <c r="W15" s="6"/>
    </row>
    <row r="16" spans="2:23" x14ac:dyDescent="0.2">
      <c r="B16" s="19" t="s">
        <v>46</v>
      </c>
      <c r="C16" s="4">
        <v>15</v>
      </c>
      <c r="D16" s="4">
        <v>15</v>
      </c>
      <c r="E16" s="4">
        <v>15</v>
      </c>
      <c r="F16" s="4">
        <v>15</v>
      </c>
      <c r="G16" s="4">
        <v>15</v>
      </c>
      <c r="H16" s="4">
        <v>13</v>
      </c>
      <c r="I16" s="52">
        <v>13</v>
      </c>
      <c r="J16" s="52">
        <v>13</v>
      </c>
      <c r="K16" s="52">
        <v>14</v>
      </c>
      <c r="L16" s="52">
        <v>14</v>
      </c>
      <c r="M16" s="52">
        <v>13</v>
      </c>
      <c r="N16" s="52">
        <v>12</v>
      </c>
      <c r="O16" s="52">
        <v>13</v>
      </c>
      <c r="P16" s="4">
        <v>13</v>
      </c>
      <c r="Q16" s="4">
        <v>13</v>
      </c>
      <c r="R16" s="4">
        <v>11</v>
      </c>
      <c r="S16" s="4">
        <v>11</v>
      </c>
      <c r="T16" s="4">
        <v>10</v>
      </c>
      <c r="U16" s="4">
        <v>10</v>
      </c>
      <c r="V16" s="4">
        <v>11</v>
      </c>
      <c r="W16" s="4"/>
    </row>
    <row r="17" spans="2:23" x14ac:dyDescent="0.2">
      <c r="B17" s="19" t="s">
        <v>47</v>
      </c>
      <c r="C17" s="4">
        <v>82</v>
      </c>
      <c r="D17" s="4">
        <v>83</v>
      </c>
      <c r="E17" s="4">
        <v>83</v>
      </c>
      <c r="F17" s="4">
        <v>83</v>
      </c>
      <c r="G17" s="4">
        <v>82</v>
      </c>
      <c r="H17" s="4">
        <v>81</v>
      </c>
      <c r="I17" s="52">
        <v>80</v>
      </c>
      <c r="J17" s="52">
        <v>81</v>
      </c>
      <c r="K17" s="52">
        <v>81</v>
      </c>
      <c r="L17" s="52">
        <v>81</v>
      </c>
      <c r="M17" s="52">
        <v>81</v>
      </c>
      <c r="N17" s="52">
        <v>81</v>
      </c>
      <c r="O17" s="52">
        <v>80</v>
      </c>
      <c r="P17" s="4">
        <v>80</v>
      </c>
      <c r="Q17" s="4">
        <v>80</v>
      </c>
      <c r="R17" s="4">
        <v>80</v>
      </c>
      <c r="S17" s="4">
        <v>80</v>
      </c>
      <c r="T17" s="4">
        <v>80</v>
      </c>
      <c r="U17" s="4">
        <v>80</v>
      </c>
      <c r="V17" s="4">
        <v>80</v>
      </c>
      <c r="W17" s="4"/>
    </row>
    <row r="18" spans="2:23" x14ac:dyDescent="0.2">
      <c r="B18" s="19" t="s">
        <v>48</v>
      </c>
      <c r="C18" s="4">
        <v>90</v>
      </c>
      <c r="D18" s="4">
        <v>89</v>
      </c>
      <c r="E18" s="4">
        <v>89</v>
      </c>
      <c r="F18" s="4">
        <v>89</v>
      </c>
      <c r="G18" s="4">
        <v>89</v>
      </c>
      <c r="H18" s="4">
        <v>89</v>
      </c>
      <c r="I18" s="52">
        <v>90</v>
      </c>
      <c r="J18" s="52">
        <v>89</v>
      </c>
      <c r="K18" s="52">
        <v>89</v>
      </c>
      <c r="L18" s="52">
        <v>89</v>
      </c>
      <c r="M18" s="52">
        <v>88</v>
      </c>
      <c r="N18" s="52">
        <v>88</v>
      </c>
      <c r="O18" s="52">
        <v>89</v>
      </c>
      <c r="P18" s="4">
        <v>89</v>
      </c>
      <c r="Q18" s="4">
        <v>89</v>
      </c>
      <c r="R18" s="4">
        <v>88</v>
      </c>
      <c r="S18" s="4">
        <v>88</v>
      </c>
      <c r="T18" s="4">
        <v>87</v>
      </c>
      <c r="U18" s="4">
        <v>85</v>
      </c>
      <c r="V18" s="4">
        <v>85</v>
      </c>
      <c r="W18" s="4"/>
    </row>
    <row r="19" spans="2:23" x14ac:dyDescent="0.2">
      <c r="B19" s="19" t="s">
        <v>49</v>
      </c>
      <c r="C19" s="4">
        <v>7</v>
      </c>
      <c r="D19" s="4">
        <v>7</v>
      </c>
      <c r="E19" s="4">
        <v>7</v>
      </c>
      <c r="F19" s="4">
        <v>7</v>
      </c>
      <c r="G19" s="4">
        <v>7</v>
      </c>
      <c r="H19" s="4">
        <v>7</v>
      </c>
      <c r="I19" s="52">
        <v>7</v>
      </c>
      <c r="J19" s="52">
        <v>7</v>
      </c>
      <c r="K19" s="52">
        <v>7</v>
      </c>
      <c r="L19" s="52">
        <v>7</v>
      </c>
      <c r="M19" s="52">
        <v>7</v>
      </c>
      <c r="N19" s="52">
        <v>7</v>
      </c>
      <c r="O19" s="52">
        <v>7</v>
      </c>
      <c r="P19" s="4">
        <v>7</v>
      </c>
      <c r="Q19" s="4">
        <v>7</v>
      </c>
      <c r="R19" s="4">
        <v>7</v>
      </c>
      <c r="S19" s="4">
        <v>9</v>
      </c>
      <c r="T19" s="4">
        <v>9</v>
      </c>
      <c r="U19" s="4">
        <v>9</v>
      </c>
      <c r="V19" s="4">
        <v>9</v>
      </c>
      <c r="W19" s="4"/>
    </row>
    <row r="20" spans="2:23" ht="13.5" thickBot="1" x14ac:dyDescent="0.25">
      <c r="B20" s="20" t="s">
        <v>50</v>
      </c>
      <c r="C20" s="5">
        <v>1</v>
      </c>
      <c r="D20" s="5">
        <v>1</v>
      </c>
      <c r="E20" s="5">
        <v>1</v>
      </c>
      <c r="F20" s="5">
        <v>1</v>
      </c>
      <c r="G20" s="5">
        <v>1</v>
      </c>
      <c r="H20" s="5">
        <v>1</v>
      </c>
      <c r="I20" s="63">
        <v>1</v>
      </c>
      <c r="J20" s="63">
        <v>1</v>
      </c>
      <c r="K20" s="63">
        <v>1</v>
      </c>
      <c r="L20" s="63">
        <v>1</v>
      </c>
      <c r="M20" s="63">
        <v>1</v>
      </c>
      <c r="N20" s="63">
        <v>1</v>
      </c>
      <c r="O20" s="63">
        <v>1</v>
      </c>
      <c r="P20" s="5">
        <v>1</v>
      </c>
      <c r="Q20" s="5">
        <v>1</v>
      </c>
      <c r="R20" s="5">
        <v>1</v>
      </c>
      <c r="S20" s="5">
        <v>1</v>
      </c>
      <c r="T20" s="5">
        <v>1</v>
      </c>
      <c r="U20" s="5">
        <v>1</v>
      </c>
      <c r="V20" s="5">
        <v>1</v>
      </c>
      <c r="W20" s="5"/>
    </row>
    <row r="21" spans="2:23" ht="13.5" thickBot="1" x14ac:dyDescent="0.25">
      <c r="B21" s="41" t="s">
        <v>26</v>
      </c>
      <c r="C21" s="33">
        <f t="shared" ref="C21:Q21" si="0">SUM(C15:C20)</f>
        <v>196</v>
      </c>
      <c r="D21" s="33">
        <f t="shared" si="0"/>
        <v>196</v>
      </c>
      <c r="E21" s="33">
        <f t="shared" si="0"/>
        <v>196</v>
      </c>
      <c r="F21" s="33">
        <f t="shared" si="0"/>
        <v>196</v>
      </c>
      <c r="G21" s="33">
        <f t="shared" si="0"/>
        <v>195</v>
      </c>
      <c r="H21" s="33">
        <f t="shared" si="0"/>
        <v>192</v>
      </c>
      <c r="I21" s="34">
        <f t="shared" si="0"/>
        <v>192</v>
      </c>
      <c r="J21" s="34">
        <f t="shared" si="0"/>
        <v>192</v>
      </c>
      <c r="K21" s="34">
        <f t="shared" si="0"/>
        <v>193</v>
      </c>
      <c r="L21" s="34">
        <f t="shared" si="0"/>
        <v>193</v>
      </c>
      <c r="M21" s="34">
        <f t="shared" si="0"/>
        <v>192</v>
      </c>
      <c r="N21" s="34">
        <f t="shared" si="0"/>
        <v>191</v>
      </c>
      <c r="O21" s="34">
        <f t="shared" si="0"/>
        <v>192</v>
      </c>
      <c r="P21" s="32">
        <f t="shared" si="0"/>
        <v>192</v>
      </c>
      <c r="Q21" s="32">
        <f t="shared" si="0"/>
        <v>192</v>
      </c>
      <c r="R21" s="32">
        <f>SUM(R15:R20)</f>
        <v>189</v>
      </c>
      <c r="S21" s="32">
        <f>SUM(S15:S20)</f>
        <v>191</v>
      </c>
      <c r="T21" s="32">
        <f>SUM(T15:T20)</f>
        <v>189</v>
      </c>
      <c r="U21" s="32">
        <f>SUM(U15:U20)</f>
        <v>187</v>
      </c>
      <c r="V21" s="32">
        <f>SUM(V15:V20)</f>
        <v>188</v>
      </c>
      <c r="W21" s="32"/>
    </row>
    <row r="22" spans="2:23" x14ac:dyDescent="0.2">
      <c r="C22" s="42"/>
      <c r="D22" s="42"/>
      <c r="E22" s="42"/>
      <c r="F22" s="42"/>
      <c r="G22" s="42"/>
      <c r="H22" s="42"/>
      <c r="I22" s="42"/>
      <c r="J22" s="42"/>
      <c r="K22" s="42"/>
      <c r="L22" s="42"/>
      <c r="M22" s="42"/>
      <c r="N22" s="42"/>
      <c r="O22" s="42"/>
    </row>
    <row r="23" spans="2:23" ht="13.5" thickBot="1" x14ac:dyDescent="0.25">
      <c r="C23" s="42"/>
      <c r="D23" s="42"/>
      <c r="E23" s="42"/>
      <c r="F23" s="42"/>
      <c r="G23" s="42"/>
      <c r="H23" s="42"/>
      <c r="I23" s="42"/>
      <c r="J23" s="42"/>
      <c r="K23" s="42"/>
      <c r="L23" s="42"/>
      <c r="M23" s="42"/>
      <c r="N23" s="42"/>
      <c r="O23" s="42"/>
    </row>
    <row r="24" spans="2:23" ht="13.5" customHeight="1" thickBot="1" x14ac:dyDescent="0.25">
      <c r="C24" s="256" t="s">
        <v>54</v>
      </c>
      <c r="D24" s="257"/>
      <c r="E24" s="257"/>
      <c r="F24" s="257"/>
      <c r="G24" s="257"/>
      <c r="H24" s="257"/>
      <c r="I24" s="257"/>
      <c r="J24" s="257"/>
      <c r="K24" s="257"/>
      <c r="L24" s="257"/>
      <c r="M24" s="257"/>
      <c r="N24" s="257"/>
      <c r="O24" s="257"/>
      <c r="P24" s="257"/>
      <c r="Q24" s="257"/>
      <c r="R24" s="257"/>
      <c r="S24" s="257"/>
      <c r="T24" s="257"/>
      <c r="U24" s="230"/>
      <c r="V24" s="230"/>
      <c r="W24" s="212"/>
    </row>
    <row r="25" spans="2:23" ht="13.5" thickBot="1" x14ac:dyDescent="0.25">
      <c r="B25" s="1" t="s">
        <v>52</v>
      </c>
      <c r="C25" s="74" t="s">
        <v>38</v>
      </c>
      <c r="D25" s="74" t="s">
        <v>39</v>
      </c>
      <c r="E25" s="74" t="s">
        <v>40</v>
      </c>
      <c r="F25" s="74" t="s">
        <v>41</v>
      </c>
      <c r="G25" s="74" t="s">
        <v>42</v>
      </c>
      <c r="H25" s="74" t="s">
        <v>43</v>
      </c>
      <c r="I25" s="75" t="s">
        <v>44</v>
      </c>
      <c r="J25" s="75" t="s">
        <v>101</v>
      </c>
      <c r="K25" s="75" t="s">
        <v>103</v>
      </c>
      <c r="L25" s="75" t="s">
        <v>104</v>
      </c>
      <c r="M25" s="61" t="s">
        <v>111</v>
      </c>
      <c r="N25" s="61" t="s">
        <v>112</v>
      </c>
      <c r="O25" s="61" t="s">
        <v>113</v>
      </c>
      <c r="P25" s="54" t="s">
        <v>121</v>
      </c>
      <c r="Q25" s="54" t="s">
        <v>125</v>
      </c>
      <c r="R25" s="54" t="s">
        <v>126</v>
      </c>
      <c r="S25" s="54" t="s">
        <v>130</v>
      </c>
      <c r="T25" s="54" t="s">
        <v>134</v>
      </c>
      <c r="U25" s="54" t="s">
        <v>137</v>
      </c>
      <c r="V25" s="54" t="s">
        <v>140</v>
      </c>
      <c r="W25" s="54" t="s">
        <v>144</v>
      </c>
    </row>
    <row r="26" spans="2:23" x14ac:dyDescent="0.2">
      <c r="B26" s="18" t="s">
        <v>45</v>
      </c>
      <c r="C26" s="29">
        <v>680</v>
      </c>
      <c r="D26" s="29">
        <v>680</v>
      </c>
      <c r="E26" s="29">
        <v>680</v>
      </c>
      <c r="F26" s="29">
        <v>680</v>
      </c>
      <c r="G26" s="29">
        <v>680</v>
      </c>
      <c r="H26" s="29">
        <v>680</v>
      </c>
      <c r="I26" s="35">
        <v>680</v>
      </c>
      <c r="J26" s="35">
        <v>680</v>
      </c>
      <c r="K26" s="35">
        <v>680</v>
      </c>
      <c r="L26" s="35">
        <v>680</v>
      </c>
      <c r="M26" s="36">
        <f>680+473</f>
        <v>1153</v>
      </c>
      <c r="N26" s="36">
        <v>1313</v>
      </c>
      <c r="O26" s="36">
        <v>1153</v>
      </c>
      <c r="P26" s="29">
        <v>1153</v>
      </c>
      <c r="Q26" s="29">
        <v>1153</v>
      </c>
      <c r="R26" s="29">
        <v>1313</v>
      </c>
      <c r="S26" s="29">
        <v>1313</v>
      </c>
      <c r="T26" s="29">
        <v>1313</v>
      </c>
      <c r="U26" s="26">
        <f>T26</f>
        <v>1313</v>
      </c>
      <c r="V26" s="26">
        <f>U26</f>
        <v>1313</v>
      </c>
      <c r="W26" s="26"/>
    </row>
    <row r="27" spans="2:23" x14ac:dyDescent="0.2">
      <c r="B27" s="19" t="s">
        <v>46</v>
      </c>
      <c r="C27" s="26">
        <v>6807</v>
      </c>
      <c r="D27" s="26">
        <v>6807</v>
      </c>
      <c r="E27" s="26">
        <v>6701</v>
      </c>
      <c r="F27" s="26">
        <v>6701</v>
      </c>
      <c r="G27" s="26">
        <v>6316</v>
      </c>
      <c r="H27" s="26">
        <v>6012</v>
      </c>
      <c r="I27" s="36">
        <v>6012</v>
      </c>
      <c r="J27" s="36">
        <v>6012</v>
      </c>
      <c r="K27" s="36">
        <v>6407</v>
      </c>
      <c r="L27" s="36">
        <v>6446</v>
      </c>
      <c r="M27" s="36">
        <f>+K27-473-452</f>
        <v>5482</v>
      </c>
      <c r="N27" s="36">
        <v>5089</v>
      </c>
      <c r="O27" s="36">
        <v>5541</v>
      </c>
      <c r="P27" s="26">
        <v>5541</v>
      </c>
      <c r="Q27" s="26">
        <v>5541</v>
      </c>
      <c r="R27" s="26">
        <v>4835</v>
      </c>
      <c r="S27" s="26">
        <v>4835</v>
      </c>
      <c r="T27" s="26">
        <v>4527</v>
      </c>
      <c r="U27" s="26">
        <f>T27</f>
        <v>4527</v>
      </c>
      <c r="V27" s="26">
        <v>4788</v>
      </c>
      <c r="W27" s="26"/>
    </row>
    <row r="28" spans="2:23" x14ac:dyDescent="0.2">
      <c r="B28" s="19" t="s">
        <v>47</v>
      </c>
      <c r="C28" s="26">
        <v>183960</v>
      </c>
      <c r="D28" s="26">
        <v>188686</v>
      </c>
      <c r="E28" s="26">
        <v>188162</v>
      </c>
      <c r="F28" s="26">
        <v>188343</v>
      </c>
      <c r="G28" s="26">
        <v>188408</v>
      </c>
      <c r="H28" s="26">
        <v>188380</v>
      </c>
      <c r="I28" s="36">
        <v>185633</v>
      </c>
      <c r="J28" s="36">
        <v>188742</v>
      </c>
      <c r="K28" s="36">
        <v>188347</v>
      </c>
      <c r="L28" s="36">
        <v>188540</v>
      </c>
      <c r="M28" s="36">
        <f>+K28</f>
        <v>188347</v>
      </c>
      <c r="N28" s="36">
        <f>+L28</f>
        <v>188540</v>
      </c>
      <c r="O28" s="36">
        <v>186118</v>
      </c>
      <c r="P28" s="26">
        <v>186118</v>
      </c>
      <c r="Q28" s="26">
        <v>186118</v>
      </c>
      <c r="R28" s="26">
        <v>186118</v>
      </c>
      <c r="S28" s="26">
        <v>186118</v>
      </c>
      <c r="T28" s="26">
        <v>186118</v>
      </c>
      <c r="U28" s="26">
        <v>186223</v>
      </c>
      <c r="V28" s="26">
        <v>186223</v>
      </c>
      <c r="W28" s="26"/>
    </row>
    <row r="29" spans="2:23" x14ac:dyDescent="0.2">
      <c r="B29" s="19" t="s">
        <v>48</v>
      </c>
      <c r="C29" s="26">
        <v>180218</v>
      </c>
      <c r="D29" s="26">
        <v>177121</v>
      </c>
      <c r="E29" s="26">
        <v>177396</v>
      </c>
      <c r="F29" s="26">
        <v>177396</v>
      </c>
      <c r="G29" s="26">
        <v>177396</v>
      </c>
      <c r="H29" s="26">
        <v>177833</v>
      </c>
      <c r="I29" s="36">
        <v>180776</v>
      </c>
      <c r="J29" s="36">
        <v>177667</v>
      </c>
      <c r="K29" s="36">
        <v>177667</v>
      </c>
      <c r="L29" s="36">
        <v>177711</v>
      </c>
      <c r="M29" s="36">
        <f>+K29-532</f>
        <v>177135</v>
      </c>
      <c r="N29" s="36">
        <v>177135</v>
      </c>
      <c r="O29" s="36">
        <v>180015</v>
      </c>
      <c r="P29" s="26">
        <v>180015</v>
      </c>
      <c r="Q29" s="26">
        <v>180015</v>
      </c>
      <c r="R29" s="26">
        <v>179945</v>
      </c>
      <c r="S29" s="26">
        <v>179945</v>
      </c>
      <c r="T29" s="26">
        <v>177843</v>
      </c>
      <c r="U29" s="26">
        <v>172618</v>
      </c>
      <c r="V29" s="26">
        <v>172618</v>
      </c>
      <c r="W29" s="26"/>
    </row>
    <row r="30" spans="2:23" x14ac:dyDescent="0.2">
      <c r="B30" s="19" t="s">
        <v>49</v>
      </c>
      <c r="C30" s="26">
        <v>8316</v>
      </c>
      <c r="D30" s="26">
        <v>8316</v>
      </c>
      <c r="E30" s="26">
        <v>8316</v>
      </c>
      <c r="F30" s="26">
        <v>8316</v>
      </c>
      <c r="G30" s="26">
        <v>8316</v>
      </c>
      <c r="H30" s="26">
        <v>8316</v>
      </c>
      <c r="I30" s="36">
        <v>8316</v>
      </c>
      <c r="J30" s="36">
        <v>8316</v>
      </c>
      <c r="K30" s="36">
        <v>8316</v>
      </c>
      <c r="L30" s="36">
        <v>8316</v>
      </c>
      <c r="M30" s="36">
        <f>+K30</f>
        <v>8316</v>
      </c>
      <c r="N30" s="36">
        <v>8316</v>
      </c>
      <c r="O30" s="36">
        <v>8316</v>
      </c>
      <c r="P30" s="26">
        <v>8316</v>
      </c>
      <c r="Q30" s="26">
        <v>8316</v>
      </c>
      <c r="R30" s="26">
        <v>8316</v>
      </c>
      <c r="S30" s="26">
        <v>9840</v>
      </c>
      <c r="T30" s="26">
        <v>9840</v>
      </c>
      <c r="U30" s="26">
        <v>9840</v>
      </c>
      <c r="V30" s="26">
        <v>9840</v>
      </c>
      <c r="W30" s="26"/>
    </row>
    <row r="31" spans="2:23" ht="13.5" thickBot="1" x14ac:dyDescent="0.25">
      <c r="B31" s="20" t="s">
        <v>50</v>
      </c>
      <c r="C31" s="28">
        <v>106773</v>
      </c>
      <c r="D31" s="28">
        <v>106773</v>
      </c>
      <c r="E31" s="28">
        <v>106773</v>
      </c>
      <c r="F31" s="28">
        <v>106934</v>
      </c>
      <c r="G31" s="28">
        <v>106934</v>
      </c>
      <c r="H31" s="28">
        <v>106934</v>
      </c>
      <c r="I31" s="56">
        <v>106904</v>
      </c>
      <c r="J31" s="56">
        <v>106904</v>
      </c>
      <c r="K31" s="56">
        <v>106934</v>
      </c>
      <c r="L31" s="56">
        <v>107213</v>
      </c>
      <c r="M31" s="36">
        <v>107916</v>
      </c>
      <c r="N31" s="36">
        <v>107916</v>
      </c>
      <c r="O31" s="36">
        <v>107916</v>
      </c>
      <c r="P31" s="28">
        <v>107916</v>
      </c>
      <c r="Q31" s="28">
        <v>107916</v>
      </c>
      <c r="R31" s="28">
        <v>107916</v>
      </c>
      <c r="S31" s="28">
        <v>107916</v>
      </c>
      <c r="T31" s="28">
        <v>107916</v>
      </c>
      <c r="U31" s="28">
        <f>T31</f>
        <v>107916</v>
      </c>
      <c r="V31" s="28">
        <f>U31</f>
        <v>107916</v>
      </c>
      <c r="W31" s="28"/>
    </row>
    <row r="32" spans="2:23" ht="13.5" thickBot="1" x14ac:dyDescent="0.25">
      <c r="B32" s="41" t="s">
        <v>26</v>
      </c>
      <c r="C32" s="33">
        <f t="shared" ref="C32:J32" si="1">SUM(C26:C31)</f>
        <v>486754</v>
      </c>
      <c r="D32" s="33">
        <f t="shared" si="1"/>
        <v>488383</v>
      </c>
      <c r="E32" s="33">
        <f t="shared" si="1"/>
        <v>488028</v>
      </c>
      <c r="F32" s="33">
        <f t="shared" si="1"/>
        <v>488370</v>
      </c>
      <c r="G32" s="33">
        <f t="shared" si="1"/>
        <v>488050</v>
      </c>
      <c r="H32" s="33">
        <f t="shared" si="1"/>
        <v>488155</v>
      </c>
      <c r="I32" s="34">
        <f t="shared" si="1"/>
        <v>488321</v>
      </c>
      <c r="J32" s="34">
        <f t="shared" si="1"/>
        <v>488321</v>
      </c>
      <c r="K32" s="34">
        <f t="shared" ref="K32:P32" si="2">SUM(K26:K31)</f>
        <v>488351</v>
      </c>
      <c r="L32" s="34">
        <f t="shared" si="2"/>
        <v>488906</v>
      </c>
      <c r="M32" s="34">
        <f t="shared" si="2"/>
        <v>488349</v>
      </c>
      <c r="N32" s="34">
        <f t="shared" si="2"/>
        <v>488309</v>
      </c>
      <c r="O32" s="34">
        <f t="shared" si="2"/>
        <v>489059</v>
      </c>
      <c r="P32" s="32">
        <f t="shared" si="2"/>
        <v>489059</v>
      </c>
      <c r="Q32" s="32">
        <f>SUM(Q26:Q31)</f>
        <v>489059</v>
      </c>
      <c r="R32" s="32">
        <f>SUM(R26:R31)</f>
        <v>488443</v>
      </c>
      <c r="S32" s="32">
        <f>SUM(S26:S31)</f>
        <v>489967</v>
      </c>
      <c r="T32" s="32">
        <f>SUM(T26:T31)</f>
        <v>487557</v>
      </c>
      <c r="U32" s="32">
        <f>SUM(U26:U31)</f>
        <v>482437</v>
      </c>
      <c r="V32" s="32">
        <v>482720</v>
      </c>
      <c r="W32" s="32"/>
    </row>
    <row r="33" spans="2:21" x14ac:dyDescent="0.2">
      <c r="B33" s="40"/>
    </row>
    <row r="42" spans="2:21" x14ac:dyDescent="0.2">
      <c r="U42" s="48"/>
    </row>
  </sheetData>
  <mergeCells count="2">
    <mergeCell ref="C13:T13"/>
    <mergeCell ref="C24:T24"/>
  </mergeCells>
  <phoneticPr fontId="0" type="noConversion"/>
  <pageMargins left="0.25" right="0.25" top="0.75" bottom="0.75" header="0.3" footer="0.3"/>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150"/>
  <sheetViews>
    <sheetView zoomScale="70" zoomScaleNormal="70" workbookViewId="0">
      <selection activeCell="E28" sqref="E28"/>
    </sheetView>
  </sheetViews>
  <sheetFormatPr baseColWidth="10" defaultRowHeight="12.75" x14ac:dyDescent="0.2"/>
  <cols>
    <col min="1" max="1" width="4.7109375" style="83" customWidth="1"/>
    <col min="2" max="2" width="26.42578125" style="83" customWidth="1"/>
    <col min="3" max="3" width="9" style="142" customWidth="1"/>
    <col min="4" max="4" width="8.28515625" style="83" customWidth="1"/>
    <col min="5" max="5" width="8.7109375" style="83" customWidth="1"/>
    <col min="6" max="6" width="9.28515625" style="83" bestFit="1" customWidth="1"/>
    <col min="7" max="7" width="10.5703125" style="83" customWidth="1"/>
    <col min="8" max="8" width="8.7109375" style="83" customWidth="1"/>
    <col min="9" max="9" width="9.5703125" style="83" customWidth="1"/>
    <col min="10" max="10" width="11" style="83" customWidth="1"/>
    <col min="11" max="11" width="9.42578125" style="83" customWidth="1"/>
    <col min="12" max="12" width="8.7109375" style="83" customWidth="1"/>
    <col min="13" max="13" width="9.28515625" style="83" customWidth="1"/>
    <col min="14" max="14" width="11.28515625" style="143" customWidth="1"/>
    <col min="15" max="15" width="9.7109375" style="143" customWidth="1"/>
    <col min="16" max="16" width="10.7109375" style="143" customWidth="1"/>
    <col min="17" max="17" width="9.7109375" style="83" customWidth="1"/>
    <col min="18" max="18" width="9.42578125" style="83" customWidth="1"/>
    <col min="19" max="20" width="11.42578125" style="83"/>
    <col min="21" max="21" width="9.7109375" style="83" customWidth="1"/>
    <col min="22" max="24" width="10.28515625" style="83" customWidth="1"/>
    <col min="25" max="16384" width="11.42578125" style="83"/>
  </cols>
  <sheetData>
    <row r="2" spans="2:41" x14ac:dyDescent="0.2">
      <c r="B2" s="138" t="s">
        <v>147</v>
      </c>
    </row>
    <row r="3" spans="2:41" x14ac:dyDescent="0.2">
      <c r="B3" s="138"/>
    </row>
    <row r="6" spans="2:41" x14ac:dyDescent="0.2">
      <c r="B6" s="17" t="s">
        <v>23</v>
      </c>
      <c r="C6" s="83" t="s">
        <v>117</v>
      </c>
    </row>
    <row r="7" spans="2:41" x14ac:dyDescent="0.2">
      <c r="B7" s="17"/>
    </row>
    <row r="8" spans="2:41" x14ac:dyDescent="0.2">
      <c r="B8" s="17" t="s">
        <v>24</v>
      </c>
      <c r="C8" s="24" t="s">
        <v>13</v>
      </c>
      <c r="D8" s="83" t="s">
        <v>5</v>
      </c>
    </row>
    <row r="9" spans="2:41" x14ac:dyDescent="0.2">
      <c r="B9" s="17"/>
    </row>
    <row r="10" spans="2:41" x14ac:dyDescent="0.2">
      <c r="B10" s="17" t="s">
        <v>25</v>
      </c>
      <c r="C10" s="144" t="s">
        <v>29</v>
      </c>
    </row>
    <row r="13" spans="2:41" x14ac:dyDescent="0.2">
      <c r="B13" s="258" t="s">
        <v>53</v>
      </c>
      <c r="C13" s="258"/>
      <c r="D13" s="258"/>
      <c r="E13" s="258"/>
      <c r="F13" s="258"/>
      <c r="G13" s="258"/>
      <c r="H13" s="258"/>
      <c r="I13" s="258"/>
      <c r="J13" s="258"/>
      <c r="K13" s="258"/>
      <c r="L13" s="258"/>
      <c r="M13" s="258"/>
      <c r="N13" s="258"/>
      <c r="O13" s="258"/>
      <c r="P13" s="258"/>
      <c r="Q13" s="258"/>
      <c r="R13" s="258"/>
      <c r="S13" s="258"/>
      <c r="T13" s="258"/>
      <c r="U13" s="258"/>
      <c r="V13" s="231"/>
      <c r="W13" s="240"/>
      <c r="X13" s="228"/>
      <c r="Y13" s="227"/>
      <c r="Z13" s="227"/>
      <c r="AA13" s="227"/>
      <c r="AB13" s="227"/>
      <c r="AC13" s="227"/>
      <c r="AD13" s="227"/>
      <c r="AE13" s="227"/>
      <c r="AF13" s="227"/>
      <c r="AG13" s="227"/>
      <c r="AH13" s="227"/>
      <c r="AI13" s="227"/>
      <c r="AJ13" s="227"/>
      <c r="AK13" s="227"/>
      <c r="AL13" s="227"/>
      <c r="AM13" s="227"/>
      <c r="AN13" s="225"/>
      <c r="AO13" s="226"/>
    </row>
    <row r="14" spans="2:41" ht="13.5" thickBot="1" x14ac:dyDescent="0.25">
      <c r="B14" s="145"/>
      <c r="C14" s="146"/>
      <c r="D14" s="145"/>
      <c r="E14" s="145"/>
      <c r="F14" s="145"/>
      <c r="G14" s="145"/>
      <c r="H14" s="145"/>
      <c r="I14" s="145"/>
      <c r="J14" s="145"/>
      <c r="K14" s="145"/>
      <c r="L14" s="145"/>
      <c r="M14" s="145"/>
    </row>
    <row r="15" spans="2:41" ht="13.5" customHeight="1" thickBot="1" x14ac:dyDescent="0.25">
      <c r="B15" s="259" t="s">
        <v>106</v>
      </c>
      <c r="C15" s="259"/>
      <c r="D15" s="259"/>
      <c r="E15" s="259"/>
      <c r="F15" s="259"/>
      <c r="G15" s="259"/>
      <c r="H15" s="259"/>
      <c r="I15" s="259"/>
      <c r="J15" s="259"/>
      <c r="K15" s="259"/>
      <c r="L15" s="259"/>
      <c r="M15" s="259"/>
      <c r="N15" s="259"/>
      <c r="O15" s="259"/>
      <c r="P15" s="259"/>
      <c r="Q15" s="259"/>
      <c r="R15" s="259"/>
      <c r="S15" s="259"/>
      <c r="T15" s="259"/>
      <c r="U15" s="259"/>
      <c r="V15" s="232"/>
      <c r="W15" s="232"/>
      <c r="X15" s="223"/>
      <c r="Y15" s="145"/>
      <c r="Z15" s="145"/>
    </row>
    <row r="16" spans="2:41" x14ac:dyDescent="0.2">
      <c r="B16" s="46"/>
      <c r="C16" s="146"/>
      <c r="D16" s="145"/>
      <c r="E16" s="145"/>
      <c r="F16" s="145"/>
      <c r="G16" s="145"/>
      <c r="H16" s="145"/>
      <c r="I16" s="145"/>
      <c r="J16" s="145"/>
      <c r="K16" s="145"/>
      <c r="L16" s="145"/>
      <c r="M16" s="145"/>
      <c r="Y16" s="220"/>
      <c r="Z16" s="220"/>
    </row>
    <row r="17" spans="2:26" ht="13.5" customHeight="1" thickBot="1" x14ac:dyDescent="0.25">
      <c r="B17" s="260" t="s">
        <v>54</v>
      </c>
      <c r="C17" s="260"/>
      <c r="D17" s="261"/>
      <c r="E17" s="261"/>
      <c r="F17" s="261"/>
      <c r="G17" s="261"/>
      <c r="H17" s="261"/>
      <c r="I17" s="261"/>
      <c r="J17" s="261"/>
      <c r="K17" s="261"/>
      <c r="L17" s="261"/>
      <c r="M17" s="261"/>
      <c r="N17" s="261"/>
      <c r="O17" s="261"/>
      <c r="P17" s="261"/>
      <c r="Q17" s="261"/>
      <c r="R17" s="261"/>
      <c r="S17" s="261"/>
      <c r="T17" s="261"/>
      <c r="U17" s="261"/>
      <c r="V17" s="224"/>
      <c r="W17" s="224"/>
      <c r="X17" s="224"/>
      <c r="Y17" s="221"/>
      <c r="Z17" s="221"/>
    </row>
    <row r="18" spans="2:26" ht="13.5" thickBot="1" x14ac:dyDescent="0.25">
      <c r="B18" s="7" t="s">
        <v>55</v>
      </c>
      <c r="C18" s="50" t="s">
        <v>56</v>
      </c>
      <c r="D18" s="179" t="s">
        <v>38</v>
      </c>
      <c r="E18" s="179" t="s">
        <v>39</v>
      </c>
      <c r="F18" s="179" t="s">
        <v>40</v>
      </c>
      <c r="G18" s="179" t="s">
        <v>41</v>
      </c>
      <c r="H18" s="179" t="s">
        <v>42</v>
      </c>
      <c r="I18" s="179" t="s">
        <v>43</v>
      </c>
      <c r="J18" s="179" t="s">
        <v>44</v>
      </c>
      <c r="K18" s="179" t="s">
        <v>101</v>
      </c>
      <c r="L18" s="179" t="s">
        <v>103</v>
      </c>
      <c r="M18" s="179" t="s">
        <v>104</v>
      </c>
      <c r="N18" s="180" t="s">
        <v>111</v>
      </c>
      <c r="O18" s="180" t="s">
        <v>112</v>
      </c>
      <c r="P18" s="180" t="s">
        <v>113</v>
      </c>
      <c r="Q18" s="180" t="s">
        <v>121</v>
      </c>
      <c r="R18" s="181" t="s">
        <v>128</v>
      </c>
      <c r="S18" s="181" t="s">
        <v>129</v>
      </c>
      <c r="T18" s="181" t="s">
        <v>131</v>
      </c>
      <c r="U18" s="181" t="s">
        <v>135</v>
      </c>
      <c r="V18" s="181" t="s">
        <v>138</v>
      </c>
      <c r="W18" s="181" t="s">
        <v>141</v>
      </c>
      <c r="X18" s="181" t="s">
        <v>145</v>
      </c>
      <c r="Y18" s="221"/>
      <c r="Z18" s="221"/>
    </row>
    <row r="19" spans="2:26" x14ac:dyDescent="0.2">
      <c r="B19" s="147" t="s">
        <v>57</v>
      </c>
      <c r="C19" s="170" t="s">
        <v>58</v>
      </c>
      <c r="D19" s="151">
        <v>302</v>
      </c>
      <c r="E19" s="151">
        <v>135</v>
      </c>
      <c r="F19" s="151">
        <v>168</v>
      </c>
      <c r="G19" s="151">
        <v>194</v>
      </c>
      <c r="H19" s="151">
        <v>174</v>
      </c>
      <c r="I19" s="151">
        <v>160</v>
      </c>
      <c r="J19" s="151">
        <v>165</v>
      </c>
      <c r="K19" s="151">
        <v>132</v>
      </c>
      <c r="L19" s="151">
        <v>69</v>
      </c>
      <c r="M19" s="151">
        <v>63</v>
      </c>
      <c r="N19" s="47">
        <v>54</v>
      </c>
      <c r="O19" s="47">
        <v>119</v>
      </c>
      <c r="P19" s="47">
        <v>110</v>
      </c>
      <c r="Q19" s="47">
        <v>96</v>
      </c>
      <c r="R19" s="47">
        <f>75+32</f>
        <v>107</v>
      </c>
      <c r="S19" s="47">
        <v>86</v>
      </c>
      <c r="T19" s="47">
        <v>25</v>
      </c>
      <c r="U19" s="47">
        <v>27</v>
      </c>
      <c r="V19" s="47">
        <v>135</v>
      </c>
      <c r="W19" s="47">
        <v>119</v>
      </c>
      <c r="X19" s="47"/>
      <c r="Y19" s="221"/>
      <c r="Z19" s="221"/>
    </row>
    <row r="20" spans="2:26" x14ac:dyDescent="0.2">
      <c r="B20" s="150" t="s">
        <v>133</v>
      </c>
      <c r="C20" s="171" t="s">
        <v>58</v>
      </c>
      <c r="D20" s="151"/>
      <c r="E20" s="151"/>
      <c r="F20" s="151"/>
      <c r="G20" s="151"/>
      <c r="H20" s="151"/>
      <c r="I20" s="151"/>
      <c r="J20" s="151"/>
      <c r="K20" s="151"/>
      <c r="L20" s="151"/>
      <c r="M20" s="151"/>
      <c r="N20" s="47"/>
      <c r="O20" s="47">
        <v>77</v>
      </c>
      <c r="P20" s="47">
        <v>84</v>
      </c>
      <c r="Q20" s="47">
        <v>66</v>
      </c>
      <c r="R20" s="47">
        <v>76</v>
      </c>
      <c r="S20" s="47">
        <v>48</v>
      </c>
      <c r="T20" s="47">
        <v>75</v>
      </c>
      <c r="U20" s="47">
        <v>67</v>
      </c>
      <c r="V20" s="47">
        <v>18</v>
      </c>
      <c r="W20" s="47">
        <v>21</v>
      </c>
      <c r="X20" s="47"/>
      <c r="Y20" s="221"/>
      <c r="Z20" s="221"/>
    </row>
    <row r="21" spans="2:26" x14ac:dyDescent="0.2">
      <c r="B21" s="150" t="s">
        <v>59</v>
      </c>
      <c r="C21" s="171" t="s">
        <v>58</v>
      </c>
      <c r="D21" s="151">
        <v>81</v>
      </c>
      <c r="E21" s="151">
        <v>76</v>
      </c>
      <c r="F21" s="151">
        <v>76</v>
      </c>
      <c r="G21" s="151">
        <v>66</v>
      </c>
      <c r="H21" s="151">
        <v>51</v>
      </c>
      <c r="I21" s="151">
        <v>44</v>
      </c>
      <c r="J21" s="151">
        <v>41</v>
      </c>
      <c r="K21" s="151">
        <v>36</v>
      </c>
      <c r="L21" s="151">
        <v>35</v>
      </c>
      <c r="M21" s="151">
        <v>30</v>
      </c>
      <c r="N21" s="47">
        <v>31</v>
      </c>
      <c r="O21" s="47">
        <v>18</v>
      </c>
      <c r="P21" s="47">
        <v>20</v>
      </c>
      <c r="Q21" s="47">
        <v>22</v>
      </c>
      <c r="R21" s="47">
        <v>32</v>
      </c>
      <c r="S21" s="47">
        <v>25</v>
      </c>
      <c r="T21" s="47">
        <v>24</v>
      </c>
      <c r="U21" s="47">
        <v>0</v>
      </c>
      <c r="V21" s="47">
        <v>26</v>
      </c>
      <c r="W21" s="47">
        <v>0</v>
      </c>
      <c r="X21" s="47"/>
      <c r="Y21" s="221"/>
      <c r="Z21" s="221"/>
    </row>
    <row r="22" spans="2:26" x14ac:dyDescent="0.2">
      <c r="B22" s="150" t="s">
        <v>60</v>
      </c>
      <c r="C22" s="171" t="s">
        <v>58</v>
      </c>
      <c r="D22" s="151">
        <v>53</v>
      </c>
      <c r="E22" s="151">
        <v>36</v>
      </c>
      <c r="F22" s="151">
        <v>30</v>
      </c>
      <c r="G22" s="151">
        <v>15</v>
      </c>
      <c r="H22" s="151">
        <v>11</v>
      </c>
      <c r="I22" s="151">
        <v>9</v>
      </c>
      <c r="J22" s="151">
        <v>8</v>
      </c>
      <c r="K22" s="151"/>
      <c r="L22" s="151"/>
      <c r="M22" s="151"/>
      <c r="N22" s="47"/>
      <c r="O22" s="174"/>
      <c r="P22" s="174"/>
      <c r="Q22" s="174"/>
      <c r="R22" s="174"/>
      <c r="S22" s="174"/>
      <c r="T22" s="174"/>
      <c r="U22" s="174"/>
      <c r="V22" s="174"/>
      <c r="W22" s="174"/>
      <c r="X22" s="174"/>
      <c r="Y22" s="221"/>
      <c r="Z22" s="221"/>
    </row>
    <row r="23" spans="2:26" x14ac:dyDescent="0.2">
      <c r="B23" s="150" t="s">
        <v>102</v>
      </c>
      <c r="C23" s="171" t="s">
        <v>58</v>
      </c>
      <c r="D23" s="151"/>
      <c r="E23" s="151"/>
      <c r="F23" s="151"/>
      <c r="G23" s="151"/>
      <c r="H23" s="151"/>
      <c r="I23" s="151"/>
      <c r="J23" s="151"/>
      <c r="K23" s="151">
        <v>26</v>
      </c>
      <c r="L23" s="151">
        <v>27</v>
      </c>
      <c r="M23" s="151">
        <v>28</v>
      </c>
      <c r="N23" s="47">
        <v>21</v>
      </c>
      <c r="O23" s="174"/>
      <c r="P23" s="174"/>
      <c r="Q23" s="174"/>
      <c r="R23" s="174"/>
      <c r="S23" s="174"/>
      <c r="T23" s="174"/>
      <c r="U23" s="174"/>
      <c r="V23" s="174"/>
      <c r="W23" s="174"/>
      <c r="X23" s="174"/>
      <c r="Y23" s="221"/>
      <c r="Z23" s="221"/>
    </row>
    <row r="24" spans="2:26" ht="13.5" thickBot="1" x14ac:dyDescent="0.25">
      <c r="B24" s="153" t="s">
        <v>61</v>
      </c>
      <c r="C24" s="178" t="s">
        <v>58</v>
      </c>
      <c r="D24" s="151">
        <v>154</v>
      </c>
      <c r="E24" s="151">
        <v>171</v>
      </c>
      <c r="F24" s="151">
        <v>179</v>
      </c>
      <c r="G24" s="151">
        <v>196</v>
      </c>
      <c r="H24" s="151">
        <v>201</v>
      </c>
      <c r="I24" s="151">
        <v>200</v>
      </c>
      <c r="J24" s="151">
        <v>210</v>
      </c>
      <c r="K24" s="151">
        <v>206</v>
      </c>
      <c r="L24" s="151">
        <v>187</v>
      </c>
      <c r="M24" s="151">
        <v>174</v>
      </c>
      <c r="N24" s="47">
        <v>185</v>
      </c>
      <c r="O24" s="47">
        <v>181</v>
      </c>
      <c r="P24" s="47">
        <v>188</v>
      </c>
      <c r="Q24" s="47">
        <v>192</v>
      </c>
      <c r="R24" s="47">
        <v>185</v>
      </c>
      <c r="S24" s="47">
        <v>184</v>
      </c>
      <c r="T24" s="47">
        <v>183</v>
      </c>
      <c r="U24" s="47">
        <v>152</v>
      </c>
      <c r="V24" s="47">
        <v>251</v>
      </c>
      <c r="W24" s="47">
        <v>210</v>
      </c>
      <c r="X24" s="47"/>
      <c r="Y24" s="145"/>
      <c r="Z24" s="145"/>
    </row>
    <row r="25" spans="2:26" x14ac:dyDescent="0.2">
      <c r="B25" s="145"/>
      <c r="C25" s="146"/>
      <c r="D25" s="145"/>
      <c r="E25" s="145"/>
      <c r="F25" s="145"/>
      <c r="G25" s="145"/>
      <c r="H25" s="145"/>
      <c r="I25" s="145"/>
      <c r="J25" s="145"/>
      <c r="K25" s="145"/>
      <c r="L25" s="145"/>
      <c r="M25" s="145"/>
      <c r="N25" s="156"/>
      <c r="O25" s="156"/>
      <c r="P25" s="156"/>
      <c r="Q25" s="101"/>
      <c r="R25" s="149"/>
      <c r="S25" s="149"/>
      <c r="T25" s="149"/>
      <c r="Y25" s="145"/>
      <c r="Z25" s="145"/>
    </row>
    <row r="26" spans="2:26" ht="13.5" customHeight="1" thickBot="1" x14ac:dyDescent="0.25">
      <c r="B26" s="260" t="s">
        <v>54</v>
      </c>
      <c r="C26" s="260"/>
      <c r="D26" s="260"/>
      <c r="E26" s="260"/>
      <c r="F26" s="260"/>
      <c r="G26" s="260"/>
      <c r="H26" s="260"/>
      <c r="I26" s="260"/>
      <c r="J26" s="260"/>
      <c r="K26" s="260"/>
      <c r="L26" s="260"/>
      <c r="M26" s="260"/>
      <c r="N26" s="260"/>
      <c r="O26" s="260"/>
      <c r="P26" s="260"/>
      <c r="Q26" s="260"/>
      <c r="R26" s="260"/>
      <c r="S26" s="260"/>
      <c r="T26" s="260"/>
      <c r="U26" s="260"/>
      <c r="V26" s="213"/>
      <c r="W26" s="213"/>
      <c r="X26" s="213"/>
      <c r="Y26" s="145"/>
      <c r="Z26" s="145"/>
    </row>
    <row r="27" spans="2:26" ht="13.5" thickBot="1" x14ac:dyDescent="0.25">
      <c r="B27" s="7" t="s">
        <v>62</v>
      </c>
      <c r="C27" s="23" t="s">
        <v>56</v>
      </c>
      <c r="D27" s="25" t="s">
        <v>38</v>
      </c>
      <c r="E27" s="74" t="s">
        <v>39</v>
      </c>
      <c r="F27" s="74" t="s">
        <v>40</v>
      </c>
      <c r="G27" s="74" t="s">
        <v>41</v>
      </c>
      <c r="H27" s="74" t="s">
        <v>42</v>
      </c>
      <c r="I27" s="74" t="s">
        <v>43</v>
      </c>
      <c r="J27" s="74" t="s">
        <v>44</v>
      </c>
      <c r="K27" s="76" t="s">
        <v>101</v>
      </c>
      <c r="L27" s="74" t="s">
        <v>103</v>
      </c>
      <c r="M27" s="2" t="s">
        <v>104</v>
      </c>
      <c r="N27" s="182" t="s">
        <v>111</v>
      </c>
      <c r="O27" s="182" t="s">
        <v>112</v>
      </c>
      <c r="P27" s="182" t="s">
        <v>113</v>
      </c>
      <c r="Q27" s="182" t="s">
        <v>121</v>
      </c>
      <c r="R27" s="183" t="s">
        <v>128</v>
      </c>
      <c r="S27" s="183" t="s">
        <v>129</v>
      </c>
      <c r="T27" s="183" t="s">
        <v>131</v>
      </c>
      <c r="U27" s="234" t="s">
        <v>135</v>
      </c>
      <c r="V27" s="234" t="s">
        <v>138</v>
      </c>
      <c r="W27" s="233" t="s">
        <v>141</v>
      </c>
      <c r="X27" s="233" t="s">
        <v>145</v>
      </c>
    </row>
    <row r="28" spans="2:26" x14ac:dyDescent="0.2">
      <c r="B28" s="157" t="s">
        <v>57</v>
      </c>
      <c r="C28" s="170" t="s">
        <v>58</v>
      </c>
      <c r="D28" s="47">
        <v>319</v>
      </c>
      <c r="E28" s="47">
        <v>178</v>
      </c>
      <c r="F28" s="47">
        <v>186</v>
      </c>
      <c r="G28" s="47">
        <v>279</v>
      </c>
      <c r="H28" s="47">
        <v>291</v>
      </c>
      <c r="I28" s="47">
        <v>249</v>
      </c>
      <c r="J28" s="47">
        <v>206</v>
      </c>
      <c r="K28" s="47">
        <v>209</v>
      </c>
      <c r="L28" s="47">
        <v>53</v>
      </c>
      <c r="M28" s="47">
        <v>47</v>
      </c>
      <c r="N28" s="47">
        <v>38</v>
      </c>
      <c r="O28" s="47">
        <v>61</v>
      </c>
      <c r="P28" s="47">
        <v>57</v>
      </c>
      <c r="Q28" s="47">
        <f>17+34</f>
        <v>51</v>
      </c>
      <c r="R28" s="47">
        <v>48</v>
      </c>
      <c r="S28" s="47">
        <v>20</v>
      </c>
      <c r="T28" s="47">
        <v>17</v>
      </c>
      <c r="U28" s="47">
        <v>23</v>
      </c>
      <c r="V28" s="47">
        <v>0</v>
      </c>
      <c r="W28" s="47">
        <v>11</v>
      </c>
      <c r="X28" s="47"/>
    </row>
    <row r="29" spans="2:26" x14ac:dyDescent="0.2">
      <c r="B29" s="158" t="s">
        <v>59</v>
      </c>
      <c r="C29" s="171" t="s">
        <v>58</v>
      </c>
      <c r="D29" s="47">
        <v>38</v>
      </c>
      <c r="E29" s="47">
        <v>43</v>
      </c>
      <c r="F29" s="47">
        <v>38</v>
      </c>
      <c r="G29" s="47">
        <v>36</v>
      </c>
      <c r="H29" s="47">
        <v>28</v>
      </c>
      <c r="I29" s="47">
        <v>28</v>
      </c>
      <c r="J29" s="47">
        <v>20</v>
      </c>
      <c r="K29" s="47">
        <v>20</v>
      </c>
      <c r="L29" s="47">
        <v>17</v>
      </c>
      <c r="M29" s="47">
        <v>16</v>
      </c>
      <c r="N29" s="47">
        <v>12</v>
      </c>
      <c r="O29" s="47">
        <v>8</v>
      </c>
      <c r="P29" s="47">
        <v>10</v>
      </c>
      <c r="Q29" s="47">
        <v>13</v>
      </c>
      <c r="R29" s="47">
        <v>14</v>
      </c>
      <c r="S29" s="47">
        <v>11</v>
      </c>
      <c r="T29" s="47">
        <v>15</v>
      </c>
      <c r="U29" s="47">
        <v>0</v>
      </c>
      <c r="V29" s="47">
        <v>17</v>
      </c>
      <c r="W29" s="47">
        <v>10</v>
      </c>
      <c r="X29" s="47"/>
    </row>
    <row r="30" spans="2:26" x14ac:dyDescent="0.2">
      <c r="B30" s="158" t="s">
        <v>133</v>
      </c>
      <c r="C30" s="171" t="s">
        <v>58</v>
      </c>
      <c r="D30" s="47"/>
      <c r="E30" s="47"/>
      <c r="F30" s="47"/>
      <c r="G30" s="47"/>
      <c r="H30" s="47"/>
      <c r="I30" s="47"/>
      <c r="J30" s="47"/>
      <c r="K30" s="47"/>
      <c r="L30" s="47"/>
      <c r="M30" s="47"/>
      <c r="N30" s="47"/>
      <c r="O30" s="47">
        <v>30</v>
      </c>
      <c r="P30" s="47">
        <v>35</v>
      </c>
      <c r="Q30" s="47">
        <v>34</v>
      </c>
      <c r="R30" s="47">
        <v>28</v>
      </c>
      <c r="S30" s="47">
        <v>24</v>
      </c>
      <c r="T30" s="47">
        <v>37</v>
      </c>
      <c r="U30" s="47">
        <v>30</v>
      </c>
      <c r="V30" s="47">
        <v>69</v>
      </c>
      <c r="W30" s="47">
        <v>60</v>
      </c>
      <c r="X30" s="47"/>
    </row>
    <row r="31" spans="2:26" x14ac:dyDescent="0.2">
      <c r="B31" s="158" t="s">
        <v>63</v>
      </c>
      <c r="C31" s="171" t="s">
        <v>58</v>
      </c>
      <c r="D31" s="47">
        <v>695</v>
      </c>
      <c r="E31" s="47">
        <v>813</v>
      </c>
      <c r="F31" s="47">
        <v>677</v>
      </c>
      <c r="G31" s="47">
        <v>672</v>
      </c>
      <c r="H31" s="47">
        <v>644</v>
      </c>
      <c r="I31" s="47">
        <v>596</v>
      </c>
      <c r="J31" s="47">
        <v>546</v>
      </c>
      <c r="K31" s="47">
        <v>573</v>
      </c>
      <c r="L31" s="47">
        <v>472</v>
      </c>
      <c r="M31" s="47">
        <v>487</v>
      </c>
      <c r="N31" s="47">
        <v>539</v>
      </c>
      <c r="O31" s="47">
        <v>540</v>
      </c>
      <c r="P31" s="47">
        <v>678</v>
      </c>
      <c r="Q31" s="47">
        <v>746</v>
      </c>
      <c r="R31" s="47">
        <v>449</v>
      </c>
      <c r="S31" s="47">
        <v>425</v>
      </c>
      <c r="T31" s="47">
        <v>479</v>
      </c>
      <c r="U31" s="174">
        <v>456</v>
      </c>
      <c r="V31" s="174">
        <v>764</v>
      </c>
      <c r="W31" s="174">
        <v>571</v>
      </c>
      <c r="X31" s="174"/>
    </row>
    <row r="32" spans="2:26" x14ac:dyDescent="0.2">
      <c r="B32" s="158" t="s">
        <v>64</v>
      </c>
      <c r="C32" s="171" t="s">
        <v>58</v>
      </c>
      <c r="D32" s="47">
        <v>499</v>
      </c>
      <c r="E32" s="47">
        <v>580</v>
      </c>
      <c r="F32" s="47">
        <v>563</v>
      </c>
      <c r="G32" s="47">
        <v>648</v>
      </c>
      <c r="H32" s="47">
        <v>704</v>
      </c>
      <c r="I32" s="47">
        <v>822</v>
      </c>
      <c r="J32" s="47">
        <v>819</v>
      </c>
      <c r="K32" s="47">
        <v>923</v>
      </c>
      <c r="L32" s="47">
        <v>869</v>
      </c>
      <c r="M32" s="47">
        <v>775</v>
      </c>
      <c r="N32" s="47">
        <v>762</v>
      </c>
      <c r="O32" s="47">
        <v>595</v>
      </c>
      <c r="P32" s="47">
        <v>578</v>
      </c>
      <c r="Q32" s="47">
        <v>561</v>
      </c>
      <c r="R32" s="47">
        <v>644</v>
      </c>
      <c r="S32" s="47">
        <v>654</v>
      </c>
      <c r="T32" s="47">
        <v>836</v>
      </c>
      <c r="U32" s="174">
        <v>560</v>
      </c>
      <c r="V32" s="174">
        <v>1001</v>
      </c>
      <c r="W32" s="174">
        <v>809</v>
      </c>
      <c r="X32" s="174"/>
    </row>
    <row r="33" spans="2:24" ht="13.5" thickBot="1" x14ac:dyDescent="0.25">
      <c r="B33" s="159" t="s">
        <v>65</v>
      </c>
      <c r="C33" s="178" t="s">
        <v>58</v>
      </c>
      <c r="D33" s="47">
        <v>1</v>
      </c>
      <c r="E33" s="47">
        <v>1</v>
      </c>
      <c r="F33" s="47">
        <v>1</v>
      </c>
      <c r="G33" s="47">
        <v>0</v>
      </c>
      <c r="H33" s="47">
        <v>1</v>
      </c>
      <c r="I33" s="47">
        <v>0</v>
      </c>
      <c r="J33" s="47">
        <v>0</v>
      </c>
      <c r="K33" s="47">
        <v>0</v>
      </c>
      <c r="L33" s="47">
        <v>0</v>
      </c>
      <c r="M33" s="47">
        <v>0</v>
      </c>
      <c r="N33" s="47">
        <v>1</v>
      </c>
      <c r="O33" s="47">
        <v>1</v>
      </c>
      <c r="P33" s="47">
        <v>0</v>
      </c>
      <c r="Q33" s="47">
        <v>0</v>
      </c>
      <c r="R33" s="47">
        <v>0</v>
      </c>
      <c r="S33" s="47">
        <v>0</v>
      </c>
      <c r="T33" s="47">
        <v>0</v>
      </c>
      <c r="U33" s="47">
        <v>0</v>
      </c>
      <c r="V33" s="47">
        <v>0</v>
      </c>
      <c r="W33" s="47">
        <v>0</v>
      </c>
      <c r="X33" s="47"/>
    </row>
    <row r="34" spans="2:24" ht="13.5" thickBot="1" x14ac:dyDescent="0.25">
      <c r="B34" s="155" t="s">
        <v>66</v>
      </c>
      <c r="C34" s="176"/>
      <c r="D34" s="136">
        <f>SUM(D28:D33)</f>
        <v>1552</v>
      </c>
      <c r="E34" s="136">
        <f t="shared" ref="E34:K34" si="0">SUM(E28:E33)</f>
        <v>1615</v>
      </c>
      <c r="F34" s="136">
        <f t="shared" si="0"/>
        <v>1465</v>
      </c>
      <c r="G34" s="136">
        <f t="shared" si="0"/>
        <v>1635</v>
      </c>
      <c r="H34" s="136">
        <f t="shared" si="0"/>
        <v>1668</v>
      </c>
      <c r="I34" s="136">
        <f t="shared" si="0"/>
        <v>1695</v>
      </c>
      <c r="J34" s="136">
        <f t="shared" si="0"/>
        <v>1591</v>
      </c>
      <c r="K34" s="136">
        <f t="shared" si="0"/>
        <v>1725</v>
      </c>
      <c r="L34" s="136">
        <f t="shared" ref="L34:S34" si="1">SUM(L28:L33)</f>
        <v>1411</v>
      </c>
      <c r="M34" s="136">
        <f t="shared" si="1"/>
        <v>1325</v>
      </c>
      <c r="N34" s="136">
        <f t="shared" si="1"/>
        <v>1352</v>
      </c>
      <c r="O34" s="136">
        <f t="shared" si="1"/>
        <v>1235</v>
      </c>
      <c r="P34" s="136">
        <f t="shared" si="1"/>
        <v>1358</v>
      </c>
      <c r="Q34" s="136">
        <f t="shared" si="1"/>
        <v>1405</v>
      </c>
      <c r="R34" s="136">
        <f t="shared" si="1"/>
        <v>1183</v>
      </c>
      <c r="S34" s="136">
        <f t="shared" si="1"/>
        <v>1134</v>
      </c>
      <c r="T34" s="136">
        <f>SUM(T28:T33)</f>
        <v>1384</v>
      </c>
      <c r="U34" s="136">
        <f>SUM(U28:U33)</f>
        <v>1069</v>
      </c>
      <c r="V34" s="136">
        <f>SUM(V28:V33)</f>
        <v>1851</v>
      </c>
      <c r="W34" s="136">
        <v>1461</v>
      </c>
      <c r="X34" s="136"/>
    </row>
    <row r="35" spans="2:24" x14ac:dyDescent="0.2">
      <c r="B35" s="145"/>
      <c r="C35" s="146"/>
      <c r="D35" s="145"/>
      <c r="E35" s="145"/>
      <c r="F35" s="145"/>
      <c r="G35" s="145"/>
      <c r="H35" s="145"/>
      <c r="I35" s="145"/>
      <c r="J35" s="145"/>
      <c r="K35" s="145"/>
      <c r="L35" s="145"/>
      <c r="M35" s="145"/>
    </row>
    <row r="36" spans="2:24" x14ac:dyDescent="0.2">
      <c r="B36" s="145"/>
      <c r="C36" s="146"/>
      <c r="D36" s="145"/>
      <c r="E36" s="145"/>
      <c r="F36" s="145"/>
      <c r="G36" s="145"/>
      <c r="H36" s="145"/>
      <c r="I36" s="145"/>
      <c r="J36" s="145"/>
      <c r="K36" s="145"/>
      <c r="L36" s="145"/>
      <c r="M36" s="145"/>
    </row>
    <row r="37" spans="2:24" x14ac:dyDescent="0.2">
      <c r="B37" s="262" t="s">
        <v>107</v>
      </c>
      <c r="C37" s="263"/>
      <c r="D37" s="263"/>
      <c r="E37" s="263"/>
      <c r="F37" s="263"/>
      <c r="G37" s="263"/>
      <c r="H37" s="263"/>
      <c r="I37" s="263"/>
      <c r="J37" s="263"/>
      <c r="K37" s="263"/>
      <c r="L37" s="263"/>
      <c r="M37" s="263"/>
      <c r="N37" s="263"/>
      <c r="O37" s="263"/>
      <c r="P37" s="263"/>
      <c r="Q37" s="263"/>
      <c r="R37" s="263"/>
      <c r="S37" s="263"/>
      <c r="T37" s="263"/>
      <c r="U37" s="263"/>
      <c r="V37" s="215"/>
      <c r="W37" s="215"/>
      <c r="X37" s="215"/>
    </row>
    <row r="38" spans="2:24" x14ac:dyDescent="0.2">
      <c r="B38" s="145"/>
      <c r="C38" s="146"/>
      <c r="D38" s="145"/>
      <c r="E38" s="145"/>
      <c r="F38" s="145"/>
      <c r="G38" s="145"/>
      <c r="H38" s="145"/>
      <c r="I38" s="145"/>
      <c r="J38" s="145"/>
      <c r="K38" s="145"/>
      <c r="L38" s="145"/>
      <c r="M38" s="145"/>
    </row>
    <row r="39" spans="2:24" ht="13.5" customHeight="1" thickBot="1" x14ac:dyDescent="0.25">
      <c r="B39" s="261" t="s">
        <v>54</v>
      </c>
      <c r="C39" s="261"/>
      <c r="D39" s="261"/>
      <c r="E39" s="261"/>
      <c r="F39" s="261"/>
      <c r="G39" s="261"/>
      <c r="H39" s="261"/>
      <c r="I39" s="261"/>
      <c r="J39" s="261"/>
      <c r="K39" s="261"/>
      <c r="L39" s="261"/>
      <c r="M39" s="261"/>
      <c r="N39" s="261"/>
      <c r="O39" s="261"/>
      <c r="P39" s="261"/>
      <c r="Q39" s="261"/>
      <c r="R39" s="261"/>
      <c r="S39" s="261"/>
      <c r="T39" s="261"/>
      <c r="U39" s="261"/>
      <c r="V39" s="213"/>
      <c r="W39" s="213"/>
      <c r="X39" s="213"/>
    </row>
    <row r="40" spans="2:24" ht="13.5" thickBot="1" x14ac:dyDescent="0.25">
      <c r="B40" s="7" t="s">
        <v>55</v>
      </c>
      <c r="C40" s="50" t="s">
        <v>56</v>
      </c>
      <c r="D40" s="179" t="s">
        <v>38</v>
      </c>
      <c r="E40" s="179" t="s">
        <v>39</v>
      </c>
      <c r="F40" s="179" t="s">
        <v>40</v>
      </c>
      <c r="G40" s="179" t="s">
        <v>41</v>
      </c>
      <c r="H40" s="179" t="s">
        <v>42</v>
      </c>
      <c r="I40" s="179" t="s">
        <v>43</v>
      </c>
      <c r="J40" s="179" t="s">
        <v>44</v>
      </c>
      <c r="K40" s="179" t="s">
        <v>101</v>
      </c>
      <c r="L40" s="179" t="s">
        <v>103</v>
      </c>
      <c r="M40" s="179" t="s">
        <v>104</v>
      </c>
      <c r="N40" s="180" t="s">
        <v>111</v>
      </c>
      <c r="O40" s="180" t="s">
        <v>112</v>
      </c>
      <c r="P40" s="180" t="s">
        <v>113</v>
      </c>
      <c r="Q40" s="180" t="s">
        <v>121</v>
      </c>
      <c r="R40" s="181" t="s">
        <v>128</v>
      </c>
      <c r="S40" s="181" t="s">
        <v>129</v>
      </c>
      <c r="T40" s="181" t="s">
        <v>131</v>
      </c>
      <c r="U40" s="136" t="str">
        <f>+U27</f>
        <v>2020-21</v>
      </c>
      <c r="V40" s="136" t="str">
        <f>+V27</f>
        <v>2021-22</v>
      </c>
      <c r="W40" s="136" t="str">
        <f>+W27</f>
        <v>2022-23</v>
      </c>
      <c r="X40" s="136" t="str">
        <f>+X27</f>
        <v>2023-24</v>
      </c>
    </row>
    <row r="41" spans="2:24" x14ac:dyDescent="0.2">
      <c r="B41" s="147" t="s">
        <v>57</v>
      </c>
      <c r="C41" s="170" t="s">
        <v>58</v>
      </c>
      <c r="D41" s="151">
        <v>3</v>
      </c>
      <c r="E41" s="151">
        <v>9</v>
      </c>
      <c r="F41" s="151">
        <v>22</v>
      </c>
      <c r="G41" s="151">
        <v>7</v>
      </c>
      <c r="H41" s="151">
        <v>9</v>
      </c>
      <c r="I41" s="151">
        <v>4</v>
      </c>
      <c r="J41" s="151">
        <v>4</v>
      </c>
      <c r="K41" s="151">
        <v>4</v>
      </c>
      <c r="L41" s="151">
        <v>3</v>
      </c>
      <c r="M41" s="151">
        <v>1</v>
      </c>
      <c r="N41" s="47">
        <v>3</v>
      </c>
      <c r="O41" s="47">
        <v>2</v>
      </c>
      <c r="P41" s="47">
        <v>2</v>
      </c>
      <c r="Q41" s="47">
        <v>2</v>
      </c>
      <c r="R41" s="47">
        <v>0</v>
      </c>
      <c r="S41" s="47">
        <v>0</v>
      </c>
      <c r="T41" s="47">
        <v>0</v>
      </c>
      <c r="U41" s="47">
        <v>0</v>
      </c>
      <c r="V41" s="47">
        <v>0</v>
      </c>
      <c r="W41" s="47">
        <v>0</v>
      </c>
      <c r="X41" s="47"/>
    </row>
    <row r="42" spans="2:24" x14ac:dyDescent="0.2">
      <c r="B42" s="150" t="s">
        <v>59</v>
      </c>
      <c r="C42" s="171" t="s">
        <v>58</v>
      </c>
      <c r="D42" s="151">
        <v>12</v>
      </c>
      <c r="E42" s="151">
        <v>13</v>
      </c>
      <c r="F42" s="151">
        <v>13</v>
      </c>
      <c r="G42" s="151">
        <v>13</v>
      </c>
      <c r="H42" s="151">
        <v>12</v>
      </c>
      <c r="I42" s="151">
        <v>12</v>
      </c>
      <c r="J42" s="151">
        <v>11</v>
      </c>
      <c r="K42" s="151">
        <v>11</v>
      </c>
      <c r="L42" s="151">
        <v>9</v>
      </c>
      <c r="M42" s="151">
        <v>10</v>
      </c>
      <c r="N42" s="47">
        <v>11</v>
      </c>
      <c r="O42" s="47">
        <v>5</v>
      </c>
      <c r="P42" s="47">
        <v>7</v>
      </c>
      <c r="Q42" s="47">
        <v>5</v>
      </c>
      <c r="R42" s="47">
        <v>6</v>
      </c>
      <c r="S42" s="47">
        <v>6</v>
      </c>
      <c r="T42" s="47">
        <v>6</v>
      </c>
      <c r="U42" s="47">
        <v>0</v>
      </c>
      <c r="V42" s="47">
        <v>11</v>
      </c>
      <c r="W42" s="47">
        <v>15</v>
      </c>
      <c r="X42" s="47"/>
    </row>
    <row r="43" spans="2:24" x14ac:dyDescent="0.2">
      <c r="B43" s="150" t="s">
        <v>60</v>
      </c>
      <c r="C43" s="171" t="s">
        <v>58</v>
      </c>
      <c r="D43" s="151">
        <v>25</v>
      </c>
      <c r="E43" s="151">
        <v>25</v>
      </c>
      <c r="F43" s="151">
        <v>22</v>
      </c>
      <c r="G43" s="151">
        <v>24</v>
      </c>
      <c r="H43" s="151">
        <v>15</v>
      </c>
      <c r="I43" s="151">
        <v>12</v>
      </c>
      <c r="J43" s="151">
        <v>12</v>
      </c>
      <c r="K43" s="151"/>
      <c r="L43" s="151"/>
      <c r="M43" s="151"/>
      <c r="N43" s="47"/>
      <c r="O43" s="47"/>
      <c r="P43" s="47"/>
      <c r="Q43" s="47"/>
      <c r="R43" s="47"/>
      <c r="S43" s="47" t="s">
        <v>110</v>
      </c>
      <c r="T43" s="47"/>
      <c r="U43" s="47"/>
      <c r="V43" s="47">
        <v>25</v>
      </c>
      <c r="W43" s="47">
        <v>0</v>
      </c>
      <c r="X43" s="47"/>
    </row>
    <row r="44" spans="2:24" ht="13.5" thickBot="1" x14ac:dyDescent="0.25">
      <c r="B44" s="153" t="s">
        <v>61</v>
      </c>
      <c r="C44" s="178" t="s">
        <v>58</v>
      </c>
      <c r="D44" s="151"/>
      <c r="E44" s="151"/>
      <c r="F44" s="151"/>
      <c r="G44" s="151"/>
      <c r="H44" s="205"/>
      <c r="I44" s="205"/>
      <c r="J44" s="205"/>
      <c r="K44" s="205"/>
      <c r="L44" s="205"/>
      <c r="M44" s="205"/>
      <c r="N44" s="206"/>
      <c r="O44" s="206"/>
      <c r="P44" s="206"/>
      <c r="Q44" s="206"/>
      <c r="R44" s="206"/>
      <c r="S44" s="47">
        <v>24</v>
      </c>
      <c r="T44" s="47">
        <v>23</v>
      </c>
      <c r="U44" s="47">
        <v>21</v>
      </c>
      <c r="V44" s="47">
        <v>25</v>
      </c>
      <c r="W44" s="47">
        <v>25</v>
      </c>
      <c r="X44" s="47"/>
    </row>
    <row r="45" spans="2:24" x14ac:dyDescent="0.2">
      <c r="B45" s="145"/>
      <c r="C45" s="146"/>
      <c r="D45" s="145"/>
      <c r="E45" s="145"/>
      <c r="F45" s="145"/>
      <c r="G45" s="145"/>
      <c r="H45" s="145"/>
      <c r="I45" s="145"/>
      <c r="J45" s="145"/>
      <c r="K45" s="145"/>
      <c r="L45" s="145"/>
      <c r="M45" s="145"/>
      <c r="Q45" s="185"/>
      <c r="R45" s="149"/>
      <c r="S45" s="149"/>
      <c r="T45" s="149"/>
    </row>
    <row r="46" spans="2:24" ht="13.5" customHeight="1" x14ac:dyDescent="0.2">
      <c r="B46" s="261" t="s">
        <v>54</v>
      </c>
      <c r="C46" s="261"/>
      <c r="D46" s="261"/>
      <c r="E46" s="261"/>
      <c r="F46" s="261"/>
      <c r="G46" s="261"/>
      <c r="H46" s="261"/>
      <c r="I46" s="261"/>
      <c r="J46" s="261"/>
      <c r="K46" s="261"/>
      <c r="L46" s="261"/>
      <c r="M46" s="261"/>
      <c r="N46" s="261"/>
      <c r="O46" s="261"/>
      <c r="P46" s="261"/>
      <c r="Q46" s="261"/>
      <c r="R46" s="261"/>
      <c r="S46" s="261"/>
      <c r="T46" s="261"/>
      <c r="U46" s="261"/>
      <c r="V46" s="213"/>
      <c r="W46" s="213"/>
      <c r="X46" s="213"/>
    </row>
    <row r="47" spans="2:24" ht="13.5" thickBot="1" x14ac:dyDescent="0.25">
      <c r="B47" s="21" t="s">
        <v>62</v>
      </c>
      <c r="C47" s="22" t="s">
        <v>56</v>
      </c>
      <c r="D47" s="25" t="s">
        <v>38</v>
      </c>
      <c r="E47" s="74" t="s">
        <v>39</v>
      </c>
      <c r="F47" s="74" t="s">
        <v>40</v>
      </c>
      <c r="G47" s="74" t="s">
        <v>41</v>
      </c>
      <c r="H47" s="74" t="s">
        <v>42</v>
      </c>
      <c r="I47" s="74" t="s">
        <v>43</v>
      </c>
      <c r="J47" s="74" t="s">
        <v>44</v>
      </c>
      <c r="K47" s="76" t="s">
        <v>101</v>
      </c>
      <c r="L47" s="74" t="s">
        <v>103</v>
      </c>
      <c r="M47" s="74" t="s">
        <v>104</v>
      </c>
      <c r="N47" s="186" t="s">
        <v>111</v>
      </c>
      <c r="O47" s="186" t="s">
        <v>112</v>
      </c>
      <c r="P47" s="186" t="s">
        <v>113</v>
      </c>
      <c r="Q47" s="186" t="s">
        <v>121</v>
      </c>
      <c r="R47" s="184" t="s">
        <v>128</v>
      </c>
      <c r="S47" s="184" t="s">
        <v>129</v>
      </c>
      <c r="T47" s="187" t="s">
        <v>131</v>
      </c>
      <c r="U47" s="175" t="str">
        <f>+U40</f>
        <v>2020-21</v>
      </c>
      <c r="V47" s="217" t="str">
        <f>+V40</f>
        <v>2021-22</v>
      </c>
      <c r="W47" s="217" t="str">
        <f>+W40</f>
        <v>2022-23</v>
      </c>
      <c r="X47" s="217" t="str">
        <f>+X40</f>
        <v>2023-24</v>
      </c>
    </row>
    <row r="48" spans="2:24" x14ac:dyDescent="0.2">
      <c r="B48" s="157" t="s">
        <v>57</v>
      </c>
      <c r="C48" s="170" t="s">
        <v>58</v>
      </c>
      <c r="D48" s="47">
        <v>2</v>
      </c>
      <c r="E48" s="47">
        <v>8</v>
      </c>
      <c r="F48" s="47">
        <v>22</v>
      </c>
      <c r="G48" s="47">
        <v>15</v>
      </c>
      <c r="H48" s="47">
        <v>25</v>
      </c>
      <c r="I48" s="47">
        <v>1</v>
      </c>
      <c r="J48" s="47">
        <v>2</v>
      </c>
      <c r="K48" s="47">
        <v>4</v>
      </c>
      <c r="L48" s="47">
        <v>2</v>
      </c>
      <c r="M48" s="47">
        <v>1</v>
      </c>
      <c r="N48" s="47">
        <v>2</v>
      </c>
      <c r="O48" s="47">
        <v>2</v>
      </c>
      <c r="P48" s="47">
        <v>2</v>
      </c>
      <c r="Q48" s="47">
        <v>1</v>
      </c>
      <c r="R48" s="47">
        <v>0</v>
      </c>
      <c r="S48" s="47">
        <v>0</v>
      </c>
      <c r="T48" s="47">
        <v>0</v>
      </c>
      <c r="U48" s="174">
        <v>0</v>
      </c>
      <c r="V48" s="174">
        <v>0</v>
      </c>
      <c r="W48" s="174">
        <v>0</v>
      </c>
      <c r="X48" s="174"/>
    </row>
    <row r="49" spans="2:24" x14ac:dyDescent="0.2">
      <c r="B49" s="158" t="s">
        <v>59</v>
      </c>
      <c r="C49" s="171" t="s">
        <v>58</v>
      </c>
      <c r="D49" s="47">
        <v>8</v>
      </c>
      <c r="E49" s="47">
        <v>11</v>
      </c>
      <c r="F49" s="47">
        <v>5</v>
      </c>
      <c r="G49" s="47">
        <v>8</v>
      </c>
      <c r="H49" s="47">
        <v>10</v>
      </c>
      <c r="I49" s="47">
        <v>9</v>
      </c>
      <c r="J49" s="47">
        <v>7</v>
      </c>
      <c r="K49" s="47">
        <v>9</v>
      </c>
      <c r="L49" s="47">
        <v>8</v>
      </c>
      <c r="M49" s="47">
        <v>7</v>
      </c>
      <c r="N49" s="47">
        <v>6</v>
      </c>
      <c r="O49" s="47">
        <v>3</v>
      </c>
      <c r="P49" s="47">
        <v>2</v>
      </c>
      <c r="Q49" s="47">
        <v>4</v>
      </c>
      <c r="R49" s="47">
        <v>2</v>
      </c>
      <c r="S49" s="47">
        <v>1</v>
      </c>
      <c r="T49" s="47">
        <v>2</v>
      </c>
      <c r="U49" s="174">
        <v>0</v>
      </c>
      <c r="V49" s="174">
        <v>6</v>
      </c>
      <c r="W49" s="174">
        <v>9</v>
      </c>
      <c r="X49" s="174"/>
    </row>
    <row r="50" spans="2:24" x14ac:dyDescent="0.2">
      <c r="B50" s="158" t="s">
        <v>63</v>
      </c>
      <c r="C50" s="171" t="s">
        <v>58</v>
      </c>
      <c r="D50" s="47">
        <v>89</v>
      </c>
      <c r="E50" s="47">
        <v>103</v>
      </c>
      <c r="F50" s="47">
        <v>79</v>
      </c>
      <c r="G50" s="47">
        <v>123</v>
      </c>
      <c r="H50" s="47">
        <v>88</v>
      </c>
      <c r="I50" s="47">
        <v>77</v>
      </c>
      <c r="J50" s="47">
        <v>83</v>
      </c>
      <c r="K50" s="47">
        <v>62</v>
      </c>
      <c r="L50" s="47">
        <v>55</v>
      </c>
      <c r="M50" s="47">
        <v>71</v>
      </c>
      <c r="N50" s="47">
        <v>50</v>
      </c>
      <c r="O50" s="47">
        <v>63</v>
      </c>
      <c r="P50" s="47">
        <v>64</v>
      </c>
      <c r="Q50" s="47">
        <v>54</v>
      </c>
      <c r="R50" s="47">
        <v>47</v>
      </c>
      <c r="S50" s="47">
        <v>62</v>
      </c>
      <c r="T50" s="47">
        <v>58</v>
      </c>
      <c r="U50" s="151">
        <v>76</v>
      </c>
      <c r="V50" s="151">
        <v>53</v>
      </c>
      <c r="W50" s="151">
        <v>58</v>
      </c>
      <c r="X50" s="151"/>
    </row>
    <row r="51" spans="2:24" x14ac:dyDescent="0.2">
      <c r="B51" s="158" t="s">
        <v>64</v>
      </c>
      <c r="C51" s="171" t="s">
        <v>58</v>
      </c>
      <c r="D51" s="47">
        <v>30</v>
      </c>
      <c r="E51" s="47">
        <v>56</v>
      </c>
      <c r="F51" s="47">
        <v>36</v>
      </c>
      <c r="G51" s="47">
        <v>42</v>
      </c>
      <c r="H51" s="47">
        <v>40</v>
      </c>
      <c r="I51" s="47">
        <v>31</v>
      </c>
      <c r="J51" s="47">
        <v>24</v>
      </c>
      <c r="K51" s="47">
        <v>69</v>
      </c>
      <c r="L51" s="47">
        <v>55</v>
      </c>
      <c r="M51" s="47">
        <v>49</v>
      </c>
      <c r="N51" s="47">
        <v>52</v>
      </c>
      <c r="O51" s="47">
        <v>59</v>
      </c>
      <c r="P51" s="47">
        <v>48</v>
      </c>
      <c r="Q51" s="47">
        <v>40</v>
      </c>
      <c r="R51" s="47">
        <v>61</v>
      </c>
      <c r="S51" s="47">
        <v>52</v>
      </c>
      <c r="T51" s="47">
        <v>72</v>
      </c>
      <c r="U51" s="151">
        <v>55</v>
      </c>
      <c r="V51" s="151">
        <v>49</v>
      </c>
      <c r="W51" s="151">
        <v>71</v>
      </c>
      <c r="X51" s="151"/>
    </row>
    <row r="52" spans="2:24" ht="13.5" thickBot="1" x14ac:dyDescent="0.25">
      <c r="B52" s="159" t="s">
        <v>65</v>
      </c>
      <c r="C52" s="178" t="s">
        <v>58</v>
      </c>
      <c r="D52" s="47">
        <v>0</v>
      </c>
      <c r="E52" s="47">
        <v>0</v>
      </c>
      <c r="F52" s="47">
        <v>0</v>
      </c>
      <c r="G52" s="47">
        <v>0</v>
      </c>
      <c r="H52" s="47">
        <v>1</v>
      </c>
      <c r="I52" s="47">
        <v>0</v>
      </c>
      <c r="J52" s="47">
        <v>0</v>
      </c>
      <c r="K52" s="47">
        <v>4</v>
      </c>
      <c r="L52" s="47">
        <v>1</v>
      </c>
      <c r="M52" s="47">
        <v>0</v>
      </c>
      <c r="N52" s="47">
        <v>0</v>
      </c>
      <c r="O52" s="47">
        <v>0</v>
      </c>
      <c r="P52" s="47">
        <v>1</v>
      </c>
      <c r="Q52" s="47">
        <v>0</v>
      </c>
      <c r="R52" s="47">
        <v>0</v>
      </c>
      <c r="S52" s="47">
        <v>0</v>
      </c>
      <c r="T52" s="47">
        <v>0</v>
      </c>
      <c r="U52" s="151">
        <v>8</v>
      </c>
      <c r="V52" s="151">
        <v>1</v>
      </c>
      <c r="W52" s="151">
        <v>0</v>
      </c>
      <c r="X52" s="151"/>
    </row>
    <row r="53" spans="2:24" ht="13.5" thickBot="1" x14ac:dyDescent="0.25">
      <c r="B53" s="155" t="s">
        <v>66</v>
      </c>
      <c r="C53" s="176"/>
      <c r="D53" s="136">
        <f t="shared" ref="D53:M53" si="2">SUM(D48:D52)</f>
        <v>129</v>
      </c>
      <c r="E53" s="136">
        <f t="shared" si="2"/>
        <v>178</v>
      </c>
      <c r="F53" s="136">
        <f t="shared" si="2"/>
        <v>142</v>
      </c>
      <c r="G53" s="136">
        <f t="shared" si="2"/>
        <v>188</v>
      </c>
      <c r="H53" s="136">
        <f t="shared" si="2"/>
        <v>164</v>
      </c>
      <c r="I53" s="136">
        <f t="shared" si="2"/>
        <v>118</v>
      </c>
      <c r="J53" s="136">
        <f t="shared" si="2"/>
        <v>116</v>
      </c>
      <c r="K53" s="136">
        <f t="shared" si="2"/>
        <v>148</v>
      </c>
      <c r="L53" s="136">
        <f t="shared" si="2"/>
        <v>121</v>
      </c>
      <c r="M53" s="136">
        <f t="shared" si="2"/>
        <v>128</v>
      </c>
      <c r="N53" s="136">
        <f t="shared" ref="N53:V53" si="3">SUM(N48:N52)</f>
        <v>110</v>
      </c>
      <c r="O53" s="136">
        <f t="shared" si="3"/>
        <v>127</v>
      </c>
      <c r="P53" s="136">
        <f t="shared" si="3"/>
        <v>117</v>
      </c>
      <c r="Q53" s="136">
        <f t="shared" si="3"/>
        <v>99</v>
      </c>
      <c r="R53" s="136">
        <f t="shared" si="3"/>
        <v>110</v>
      </c>
      <c r="S53" s="136">
        <f t="shared" si="3"/>
        <v>115</v>
      </c>
      <c r="T53" s="136">
        <f t="shared" si="3"/>
        <v>132</v>
      </c>
      <c r="U53" s="136">
        <f t="shared" si="3"/>
        <v>139</v>
      </c>
      <c r="V53" s="136">
        <f t="shared" si="3"/>
        <v>109</v>
      </c>
      <c r="W53" s="136">
        <v>138</v>
      </c>
      <c r="X53" s="136"/>
    </row>
    <row r="54" spans="2:24" x14ac:dyDescent="0.2">
      <c r="B54" s="145"/>
      <c r="C54" s="146"/>
      <c r="D54" s="145"/>
      <c r="E54" s="145"/>
      <c r="F54" s="145"/>
      <c r="G54" s="145"/>
      <c r="H54" s="145"/>
      <c r="I54" s="145"/>
      <c r="J54" s="145"/>
      <c r="K54" s="145"/>
      <c r="L54" s="145"/>
      <c r="M54" s="145"/>
      <c r="Q54" s="149"/>
    </row>
    <row r="55" spans="2:24" x14ac:dyDescent="0.2">
      <c r="B55" s="145"/>
      <c r="C55" s="146"/>
      <c r="D55" s="145"/>
      <c r="E55" s="145"/>
      <c r="F55" s="145"/>
      <c r="G55" s="145"/>
      <c r="H55" s="145"/>
      <c r="I55" s="145"/>
      <c r="J55" s="145"/>
      <c r="K55" s="145"/>
      <c r="L55" s="145"/>
      <c r="M55" s="145"/>
    </row>
    <row r="56" spans="2:24" ht="13.5" customHeight="1" x14ac:dyDescent="0.2">
      <c r="B56" s="264" t="s">
        <v>108</v>
      </c>
      <c r="C56" s="265"/>
      <c r="D56" s="265"/>
      <c r="E56" s="265"/>
      <c r="F56" s="265"/>
      <c r="G56" s="265"/>
      <c r="H56" s="265"/>
      <c r="I56" s="265"/>
      <c r="J56" s="265"/>
      <c r="K56" s="265"/>
      <c r="L56" s="265"/>
      <c r="M56" s="265"/>
      <c r="N56" s="265"/>
      <c r="O56" s="265"/>
      <c r="P56" s="265"/>
      <c r="Q56" s="265"/>
      <c r="R56" s="265"/>
      <c r="S56" s="265"/>
      <c r="T56" s="265"/>
      <c r="U56" s="265"/>
      <c r="V56" s="215"/>
      <c r="W56" s="215"/>
      <c r="X56" s="215"/>
    </row>
    <row r="57" spans="2:24" x14ac:dyDescent="0.2">
      <c r="B57" s="145"/>
      <c r="C57" s="146"/>
      <c r="D57" s="145"/>
      <c r="E57" s="145"/>
      <c r="F57" s="145"/>
      <c r="G57" s="145"/>
      <c r="H57" s="145"/>
      <c r="I57" s="145"/>
      <c r="J57" s="145"/>
      <c r="K57" s="145"/>
      <c r="L57" s="145"/>
      <c r="M57" s="145"/>
    </row>
    <row r="58" spans="2:24" ht="13.5" customHeight="1" thickBot="1" x14ac:dyDescent="0.25">
      <c r="B58" s="261" t="s">
        <v>54</v>
      </c>
      <c r="C58" s="261"/>
      <c r="D58" s="261"/>
      <c r="E58" s="261"/>
      <c r="F58" s="261"/>
      <c r="G58" s="261"/>
      <c r="H58" s="261"/>
      <c r="I58" s="261"/>
      <c r="J58" s="261"/>
      <c r="K58" s="261"/>
      <c r="L58" s="261"/>
      <c r="M58" s="261"/>
      <c r="N58" s="261"/>
      <c r="O58" s="261"/>
      <c r="P58" s="261"/>
      <c r="Q58" s="261"/>
      <c r="R58" s="261"/>
      <c r="S58" s="261"/>
      <c r="T58" s="261"/>
      <c r="U58" s="261"/>
      <c r="V58" s="213"/>
      <c r="W58" s="213"/>
      <c r="X58" s="213"/>
    </row>
    <row r="59" spans="2:24" ht="13.5" thickBot="1" x14ac:dyDescent="0.25">
      <c r="B59" s="7" t="s">
        <v>55</v>
      </c>
      <c r="C59" s="50" t="s">
        <v>56</v>
      </c>
      <c r="D59" s="179" t="s">
        <v>38</v>
      </c>
      <c r="E59" s="179" t="s">
        <v>39</v>
      </c>
      <c r="F59" s="179" t="s">
        <v>40</v>
      </c>
      <c r="G59" s="179" t="s">
        <v>41</v>
      </c>
      <c r="H59" s="179" t="s">
        <v>42</v>
      </c>
      <c r="I59" s="179" t="s">
        <v>43</v>
      </c>
      <c r="J59" s="179" t="s">
        <v>44</v>
      </c>
      <c r="K59" s="179" t="s">
        <v>101</v>
      </c>
      <c r="L59" s="179" t="s">
        <v>103</v>
      </c>
      <c r="M59" s="179" t="s">
        <v>104</v>
      </c>
      <c r="N59" s="180" t="s">
        <v>111</v>
      </c>
      <c r="O59" s="180" t="s">
        <v>112</v>
      </c>
      <c r="P59" s="180" t="s">
        <v>113</v>
      </c>
      <c r="Q59" s="180" t="s">
        <v>121</v>
      </c>
      <c r="R59" s="181" t="s">
        <v>128</v>
      </c>
      <c r="S59" s="181" t="s">
        <v>129</v>
      </c>
      <c r="T59" s="181" t="s">
        <v>131</v>
      </c>
      <c r="U59" s="136" t="str">
        <f>+U47</f>
        <v>2020-21</v>
      </c>
      <c r="V59" s="136" t="str">
        <f>+V47</f>
        <v>2021-22</v>
      </c>
      <c r="W59" s="136" t="str">
        <f>+W47</f>
        <v>2022-23</v>
      </c>
      <c r="X59" s="136" t="str">
        <f>+X47</f>
        <v>2023-24</v>
      </c>
    </row>
    <row r="60" spans="2:24" x14ac:dyDescent="0.2">
      <c r="B60" s="157" t="s">
        <v>57</v>
      </c>
      <c r="C60" s="148" t="s">
        <v>58</v>
      </c>
      <c r="D60" s="47">
        <v>29</v>
      </c>
      <c r="E60" s="47">
        <v>36</v>
      </c>
      <c r="F60" s="47">
        <v>47</v>
      </c>
      <c r="G60" s="47">
        <v>39</v>
      </c>
      <c r="H60" s="47">
        <v>43</v>
      </c>
      <c r="I60" s="47">
        <v>45</v>
      </c>
      <c r="J60" s="47">
        <v>44</v>
      </c>
      <c r="K60" s="47">
        <v>48</v>
      </c>
      <c r="L60" s="47">
        <v>49</v>
      </c>
      <c r="M60" s="47">
        <v>46</v>
      </c>
      <c r="N60" s="47">
        <v>41</v>
      </c>
      <c r="O60" s="47">
        <v>40</v>
      </c>
      <c r="P60" s="47">
        <v>42</v>
      </c>
      <c r="Q60" s="47">
        <v>36</v>
      </c>
      <c r="R60" s="47">
        <v>37</v>
      </c>
      <c r="S60" s="47">
        <v>29</v>
      </c>
      <c r="T60" s="47">
        <v>31</v>
      </c>
      <c r="U60" s="47">
        <v>27</v>
      </c>
      <c r="V60" s="47">
        <v>33</v>
      </c>
      <c r="W60" s="47">
        <v>40</v>
      </c>
      <c r="X60" s="47"/>
    </row>
    <row r="61" spans="2:24" x14ac:dyDescent="0.2">
      <c r="B61" s="158" t="s">
        <v>59</v>
      </c>
      <c r="C61" s="152" t="s">
        <v>58</v>
      </c>
      <c r="D61" s="47">
        <v>145</v>
      </c>
      <c r="E61" s="47">
        <v>162</v>
      </c>
      <c r="F61" s="47">
        <v>185</v>
      </c>
      <c r="G61" s="47">
        <v>194</v>
      </c>
      <c r="H61" s="47">
        <v>205</v>
      </c>
      <c r="I61" s="47">
        <v>242</v>
      </c>
      <c r="J61" s="47">
        <v>346</v>
      </c>
      <c r="K61" s="47">
        <v>311</v>
      </c>
      <c r="L61" s="47">
        <v>518</v>
      </c>
      <c r="M61" s="47">
        <v>457</v>
      </c>
      <c r="N61" s="47">
        <v>463</v>
      </c>
      <c r="O61" s="47">
        <v>466</v>
      </c>
      <c r="P61" s="47">
        <v>507</v>
      </c>
      <c r="Q61" s="47">
        <v>699</v>
      </c>
      <c r="R61" s="47">
        <v>872</v>
      </c>
      <c r="S61" s="47">
        <v>605</v>
      </c>
      <c r="T61" s="47">
        <v>655</v>
      </c>
      <c r="U61" s="47">
        <v>543</v>
      </c>
      <c r="V61" s="47">
        <v>602</v>
      </c>
      <c r="W61" s="47">
        <f>277+374</f>
        <v>651</v>
      </c>
      <c r="X61" s="47"/>
    </row>
    <row r="62" spans="2:24" x14ac:dyDescent="0.2">
      <c r="B62" s="90" t="s">
        <v>60</v>
      </c>
      <c r="C62" s="152" t="s">
        <v>58</v>
      </c>
      <c r="D62" s="47">
        <v>320</v>
      </c>
      <c r="E62" s="47">
        <v>283</v>
      </c>
      <c r="F62" s="47">
        <v>234</v>
      </c>
      <c r="G62" s="47">
        <v>243</v>
      </c>
      <c r="H62" s="47">
        <v>221</v>
      </c>
      <c r="I62" s="47">
        <v>190</v>
      </c>
      <c r="J62" s="47">
        <v>197</v>
      </c>
      <c r="K62" s="47">
        <v>98</v>
      </c>
      <c r="L62" s="47">
        <v>193</v>
      </c>
      <c r="M62" s="47">
        <v>165</v>
      </c>
      <c r="N62" s="160"/>
      <c r="O62" s="160"/>
      <c r="P62" s="160"/>
      <c r="Q62" s="160"/>
      <c r="R62" s="160"/>
      <c r="S62" s="160"/>
      <c r="T62" s="160"/>
      <c r="U62" s="160"/>
      <c r="V62" s="160"/>
      <c r="W62" s="160"/>
      <c r="X62" s="160"/>
    </row>
    <row r="63" spans="2:24" x14ac:dyDescent="0.2">
      <c r="B63" s="91" t="s">
        <v>102</v>
      </c>
      <c r="C63" s="152" t="s">
        <v>58</v>
      </c>
      <c r="D63" s="47"/>
      <c r="E63" s="47"/>
      <c r="F63" s="47"/>
      <c r="G63" s="47"/>
      <c r="H63" s="47"/>
      <c r="I63" s="47"/>
      <c r="J63" s="47"/>
      <c r="K63" s="47">
        <v>6</v>
      </c>
      <c r="L63" s="47"/>
      <c r="M63" s="47"/>
      <c r="N63" s="160"/>
      <c r="O63" s="160"/>
      <c r="P63" s="160"/>
      <c r="Q63" s="160"/>
      <c r="R63" s="160"/>
      <c r="S63" s="160"/>
      <c r="T63" s="160"/>
      <c r="U63" s="160"/>
      <c r="V63" s="160"/>
      <c r="W63" s="160"/>
      <c r="X63" s="160"/>
    </row>
    <row r="64" spans="2:24" x14ac:dyDescent="0.2">
      <c r="B64" s="90" t="s">
        <v>61</v>
      </c>
      <c r="C64" s="152" t="s">
        <v>58</v>
      </c>
      <c r="D64" s="47">
        <v>123</v>
      </c>
      <c r="E64" s="47">
        <v>149</v>
      </c>
      <c r="F64" s="47">
        <v>190</v>
      </c>
      <c r="G64" s="47">
        <v>201</v>
      </c>
      <c r="H64" s="47">
        <v>225</v>
      </c>
      <c r="I64" s="47">
        <v>238</v>
      </c>
      <c r="J64" s="47">
        <v>240</v>
      </c>
      <c r="K64" s="47">
        <v>356</v>
      </c>
      <c r="L64" s="47">
        <v>248</v>
      </c>
      <c r="M64" s="47">
        <v>305</v>
      </c>
      <c r="N64" s="160"/>
      <c r="O64" s="160"/>
      <c r="P64" s="160"/>
      <c r="Q64" s="160"/>
      <c r="R64" s="160"/>
      <c r="S64" s="160"/>
      <c r="T64" s="160"/>
      <c r="U64" s="160"/>
      <c r="V64" s="160"/>
      <c r="W64" s="160"/>
      <c r="X64" s="160"/>
    </row>
    <row r="65" spans="2:28" x14ac:dyDescent="0.2">
      <c r="B65" s="90" t="s">
        <v>67</v>
      </c>
      <c r="C65" s="152" t="s">
        <v>58</v>
      </c>
      <c r="D65" s="47">
        <v>33</v>
      </c>
      <c r="E65" s="47">
        <v>44</v>
      </c>
      <c r="F65" s="47">
        <v>65</v>
      </c>
      <c r="G65" s="47">
        <v>57</v>
      </c>
      <c r="H65" s="47">
        <v>63</v>
      </c>
      <c r="I65" s="47">
        <v>69</v>
      </c>
      <c r="J65" s="47">
        <v>68</v>
      </c>
      <c r="K65" s="47">
        <v>56</v>
      </c>
      <c r="L65" s="47">
        <v>85</v>
      </c>
      <c r="M65" s="47">
        <v>82</v>
      </c>
      <c r="N65" s="160"/>
      <c r="O65" s="160"/>
      <c r="P65" s="160"/>
      <c r="Q65" s="160"/>
      <c r="R65" s="160"/>
      <c r="S65" s="160"/>
      <c r="T65" s="160"/>
      <c r="U65" s="160"/>
      <c r="V65" s="160"/>
      <c r="W65" s="160"/>
      <c r="X65" s="160"/>
    </row>
    <row r="66" spans="2:28" x14ac:dyDescent="0.2">
      <c r="B66" s="90" t="s">
        <v>109</v>
      </c>
      <c r="C66" s="152" t="s">
        <v>58</v>
      </c>
      <c r="D66" s="47">
        <v>3</v>
      </c>
      <c r="E66" s="47">
        <v>1</v>
      </c>
      <c r="F66" s="47" t="s">
        <v>110</v>
      </c>
      <c r="G66" s="47">
        <v>2</v>
      </c>
      <c r="H66" s="47">
        <v>5</v>
      </c>
      <c r="I66" s="47">
        <v>9</v>
      </c>
      <c r="J66" s="47">
        <v>9</v>
      </c>
      <c r="K66" s="47">
        <v>27</v>
      </c>
      <c r="L66" s="47">
        <v>10</v>
      </c>
      <c r="M66" s="47">
        <v>23</v>
      </c>
      <c r="N66" s="136">
        <v>571</v>
      </c>
      <c r="O66" s="136">
        <v>567</v>
      </c>
      <c r="P66" s="47">
        <v>597</v>
      </c>
      <c r="Q66" s="47">
        <v>615</v>
      </c>
      <c r="R66" s="47">
        <v>646</v>
      </c>
      <c r="S66" s="47">
        <v>669</v>
      </c>
      <c r="T66" s="47">
        <v>699</v>
      </c>
      <c r="U66" s="47">
        <v>595</v>
      </c>
      <c r="V66" s="47">
        <v>778</v>
      </c>
      <c r="W66" s="47">
        <v>738</v>
      </c>
      <c r="X66" s="47"/>
    </row>
    <row r="67" spans="2:28" ht="13.5" thickBot="1" x14ac:dyDescent="0.25">
      <c r="B67" s="159" t="s">
        <v>68</v>
      </c>
      <c r="C67" s="154" t="s">
        <v>58</v>
      </c>
      <c r="D67" s="47">
        <v>146</v>
      </c>
      <c r="E67" s="47">
        <v>222</v>
      </c>
      <c r="F67" s="47">
        <v>187</v>
      </c>
      <c r="G67" s="47">
        <v>115</v>
      </c>
      <c r="H67" s="47">
        <v>85</v>
      </c>
      <c r="I67" s="47">
        <v>74</v>
      </c>
      <c r="J67" s="47">
        <v>52</v>
      </c>
      <c r="K67" s="47">
        <v>135</v>
      </c>
      <c r="L67" s="47">
        <v>185</v>
      </c>
      <c r="M67" s="47">
        <v>143</v>
      </c>
      <c r="N67" s="167">
        <v>159</v>
      </c>
      <c r="O67" s="167">
        <v>86</v>
      </c>
      <c r="P67" s="167">
        <v>64</v>
      </c>
      <c r="Q67" s="167">
        <v>89</v>
      </c>
      <c r="R67" s="167">
        <v>105</v>
      </c>
      <c r="S67" s="167">
        <v>121</v>
      </c>
      <c r="T67" s="167">
        <v>214</v>
      </c>
      <c r="U67" s="167">
        <v>220</v>
      </c>
      <c r="V67" s="167">
        <v>253</v>
      </c>
      <c r="W67" s="167">
        <v>354</v>
      </c>
      <c r="X67" s="167"/>
    </row>
    <row r="68" spans="2:28" x14ac:dyDescent="0.2">
      <c r="B68" s="145"/>
      <c r="C68" s="146"/>
      <c r="D68" s="145"/>
      <c r="E68" s="145"/>
      <c r="F68" s="145"/>
      <c r="G68" s="145"/>
      <c r="H68" s="145"/>
      <c r="I68" s="145"/>
      <c r="J68" s="145"/>
      <c r="K68" s="145"/>
      <c r="L68" s="145"/>
      <c r="M68" s="145"/>
      <c r="Q68" s="149"/>
      <c r="R68" s="149"/>
      <c r="S68" s="149"/>
      <c r="T68" s="177"/>
    </row>
    <row r="69" spans="2:28" ht="13.5" customHeight="1" thickBot="1" x14ac:dyDescent="0.25">
      <c r="B69" s="261" t="s">
        <v>54</v>
      </c>
      <c r="C69" s="261"/>
      <c r="D69" s="261"/>
      <c r="E69" s="261"/>
      <c r="F69" s="261"/>
      <c r="G69" s="261"/>
      <c r="H69" s="261"/>
      <c r="I69" s="261"/>
      <c r="J69" s="261"/>
      <c r="K69" s="261"/>
      <c r="L69" s="261"/>
      <c r="M69" s="261"/>
      <c r="N69" s="261"/>
      <c r="O69" s="261"/>
      <c r="P69" s="261"/>
      <c r="Q69" s="261"/>
      <c r="R69" s="261"/>
      <c r="S69" s="261"/>
      <c r="T69" s="261"/>
      <c r="U69" s="261"/>
      <c r="V69" s="213"/>
      <c r="W69" s="213"/>
      <c r="X69" s="213"/>
      <c r="Y69" s="210"/>
      <c r="Z69" s="210"/>
      <c r="AA69" s="210"/>
      <c r="AB69" s="210"/>
    </row>
    <row r="70" spans="2:28" ht="13.5" thickBot="1" x14ac:dyDescent="0.25">
      <c r="B70" s="7" t="s">
        <v>62</v>
      </c>
      <c r="C70" s="50" t="s">
        <v>56</v>
      </c>
      <c r="D70" s="179" t="s">
        <v>38</v>
      </c>
      <c r="E70" s="179" t="s">
        <v>39</v>
      </c>
      <c r="F70" s="179" t="s">
        <v>40</v>
      </c>
      <c r="G70" s="179" t="s">
        <v>41</v>
      </c>
      <c r="H70" s="179" t="s">
        <v>42</v>
      </c>
      <c r="I70" s="179" t="s">
        <v>43</v>
      </c>
      <c r="J70" s="179" t="s">
        <v>44</v>
      </c>
      <c r="K70" s="179" t="s">
        <v>101</v>
      </c>
      <c r="L70" s="179" t="s">
        <v>103</v>
      </c>
      <c r="M70" s="179" t="s">
        <v>104</v>
      </c>
      <c r="N70" s="180" t="s">
        <v>111</v>
      </c>
      <c r="O70" s="180" t="s">
        <v>112</v>
      </c>
      <c r="P70" s="180" t="s">
        <v>113</v>
      </c>
      <c r="Q70" s="180" t="s">
        <v>121</v>
      </c>
      <c r="R70" s="181" t="s">
        <v>128</v>
      </c>
      <c r="S70" s="181" t="s">
        <v>129</v>
      </c>
      <c r="T70" s="181" t="s">
        <v>131</v>
      </c>
      <c r="U70" s="136" t="str">
        <f>+U59</f>
        <v>2020-21</v>
      </c>
      <c r="V70" s="136" t="str">
        <f>+V59</f>
        <v>2021-22</v>
      </c>
      <c r="W70" s="136" t="str">
        <f>+W59</f>
        <v>2022-23</v>
      </c>
      <c r="X70" s="136" t="str">
        <f>+X59</f>
        <v>2023-24</v>
      </c>
    </row>
    <row r="71" spans="2:28" x14ac:dyDescent="0.2">
      <c r="B71" s="157" t="s">
        <v>57</v>
      </c>
      <c r="C71" s="148" t="s">
        <v>58</v>
      </c>
      <c r="D71" s="47">
        <v>20</v>
      </c>
      <c r="E71" s="47">
        <v>35</v>
      </c>
      <c r="F71" s="47">
        <v>41</v>
      </c>
      <c r="G71" s="47">
        <v>32</v>
      </c>
      <c r="H71" s="47">
        <v>37</v>
      </c>
      <c r="I71" s="47">
        <v>39</v>
      </c>
      <c r="J71" s="47">
        <v>33</v>
      </c>
      <c r="K71" s="47">
        <v>41</v>
      </c>
      <c r="L71" s="47">
        <v>32</v>
      </c>
      <c r="M71" s="47">
        <v>32</v>
      </c>
      <c r="N71" s="47">
        <v>25</v>
      </c>
      <c r="O71" s="47">
        <v>25</v>
      </c>
      <c r="P71" s="47">
        <v>31</v>
      </c>
      <c r="Q71" s="47">
        <v>25</v>
      </c>
      <c r="R71" s="47">
        <v>21</v>
      </c>
      <c r="S71" s="47">
        <v>17</v>
      </c>
      <c r="T71" s="47">
        <v>20</v>
      </c>
      <c r="U71" s="151">
        <v>16</v>
      </c>
      <c r="V71" s="151">
        <v>25</v>
      </c>
      <c r="W71" s="151">
        <v>21</v>
      </c>
      <c r="X71" s="151"/>
    </row>
    <row r="72" spans="2:28" x14ac:dyDescent="0.2">
      <c r="B72" s="158" t="s">
        <v>59</v>
      </c>
      <c r="C72" s="152" t="s">
        <v>58</v>
      </c>
      <c r="D72" s="47">
        <v>94</v>
      </c>
      <c r="E72" s="47">
        <v>113</v>
      </c>
      <c r="F72" s="47">
        <v>143</v>
      </c>
      <c r="G72" s="47">
        <v>145</v>
      </c>
      <c r="H72" s="47">
        <v>162</v>
      </c>
      <c r="I72" s="47">
        <v>197</v>
      </c>
      <c r="J72" s="47">
        <v>282</v>
      </c>
      <c r="K72" s="47">
        <v>259</v>
      </c>
      <c r="L72" s="47">
        <v>396</v>
      </c>
      <c r="M72" s="47">
        <v>370</v>
      </c>
      <c r="N72" s="47">
        <v>334</v>
      </c>
      <c r="O72" s="47">
        <v>353</v>
      </c>
      <c r="P72" s="47">
        <v>395</v>
      </c>
      <c r="Q72" s="47">
        <v>540</v>
      </c>
      <c r="R72" s="47">
        <v>624</v>
      </c>
      <c r="S72" s="47">
        <v>468</v>
      </c>
      <c r="T72" s="47">
        <v>533</v>
      </c>
      <c r="U72" s="151">
        <v>422</v>
      </c>
      <c r="V72" s="151">
        <v>489</v>
      </c>
      <c r="W72" s="151">
        <f>266+294</f>
        <v>560</v>
      </c>
      <c r="X72" s="151"/>
    </row>
    <row r="73" spans="2:28" x14ac:dyDescent="0.2">
      <c r="B73" s="158" t="s">
        <v>63</v>
      </c>
      <c r="C73" s="152" t="s">
        <v>58</v>
      </c>
      <c r="D73" s="47">
        <v>1681</v>
      </c>
      <c r="E73" s="47">
        <v>1874</v>
      </c>
      <c r="F73" s="47">
        <v>1888</v>
      </c>
      <c r="G73" s="47">
        <v>1746</v>
      </c>
      <c r="H73" s="47">
        <v>1578</v>
      </c>
      <c r="I73" s="47">
        <v>1686</v>
      </c>
      <c r="J73" s="47">
        <v>1512</v>
      </c>
      <c r="K73" s="47">
        <v>1713</v>
      </c>
      <c r="L73" s="47">
        <v>1518</v>
      </c>
      <c r="M73" s="47">
        <v>1544</v>
      </c>
      <c r="N73" s="47">
        <v>1311</v>
      </c>
      <c r="O73" s="47">
        <v>1458</v>
      </c>
      <c r="P73" s="47">
        <v>1729</v>
      </c>
      <c r="Q73" s="47">
        <v>2271</v>
      </c>
      <c r="R73" s="47">
        <v>2229</v>
      </c>
      <c r="S73" s="47">
        <v>1516</v>
      </c>
      <c r="T73" s="47">
        <v>1568</v>
      </c>
      <c r="U73" s="151">
        <v>1595</v>
      </c>
      <c r="V73" s="151">
        <v>2086</v>
      </c>
      <c r="W73" s="151">
        <v>1950</v>
      </c>
      <c r="X73" s="151"/>
    </row>
    <row r="74" spans="2:28" x14ac:dyDescent="0.2">
      <c r="B74" s="158" t="s">
        <v>64</v>
      </c>
      <c r="C74" s="152" t="s">
        <v>58</v>
      </c>
      <c r="D74" s="47">
        <v>688</v>
      </c>
      <c r="E74" s="47">
        <v>784</v>
      </c>
      <c r="F74" s="47">
        <v>1057</v>
      </c>
      <c r="G74" s="47">
        <v>925</v>
      </c>
      <c r="H74" s="47">
        <v>1013</v>
      </c>
      <c r="I74" s="47">
        <v>1075</v>
      </c>
      <c r="J74" s="47">
        <v>1213</v>
      </c>
      <c r="K74" s="47">
        <v>1426</v>
      </c>
      <c r="L74" s="47">
        <v>1233</v>
      </c>
      <c r="M74" s="47">
        <v>1157</v>
      </c>
      <c r="N74" s="47">
        <v>1123</v>
      </c>
      <c r="O74" s="47">
        <v>1185</v>
      </c>
      <c r="P74" s="47">
        <v>1235</v>
      </c>
      <c r="Q74" s="47">
        <v>1300</v>
      </c>
      <c r="R74" s="47">
        <v>1293</v>
      </c>
      <c r="S74" s="47">
        <v>1151</v>
      </c>
      <c r="T74" s="47">
        <v>1305</v>
      </c>
      <c r="U74" s="151">
        <v>1078</v>
      </c>
      <c r="V74" s="151">
        <v>1644</v>
      </c>
      <c r="W74" s="151">
        <v>1328</v>
      </c>
      <c r="X74" s="151"/>
    </row>
    <row r="75" spans="2:28" x14ac:dyDescent="0.2">
      <c r="B75" s="158" t="s">
        <v>65</v>
      </c>
      <c r="C75" s="152" t="s">
        <v>58</v>
      </c>
      <c r="D75" s="47">
        <v>103</v>
      </c>
      <c r="E75" s="47">
        <v>134</v>
      </c>
      <c r="F75" s="47">
        <v>171</v>
      </c>
      <c r="G75" s="47">
        <v>153</v>
      </c>
      <c r="H75" s="47">
        <v>179</v>
      </c>
      <c r="I75" s="47">
        <v>206</v>
      </c>
      <c r="J75" s="47">
        <v>231</v>
      </c>
      <c r="K75" s="47">
        <v>284</v>
      </c>
      <c r="L75" s="47">
        <v>257</v>
      </c>
      <c r="M75" s="47">
        <v>316</v>
      </c>
      <c r="N75" s="47">
        <v>243</v>
      </c>
      <c r="O75" s="47">
        <v>258</v>
      </c>
      <c r="P75" s="47">
        <v>363</v>
      </c>
      <c r="Q75" s="47">
        <v>415</v>
      </c>
      <c r="R75" s="47">
        <v>531</v>
      </c>
      <c r="S75" s="47">
        <v>375</v>
      </c>
      <c r="T75" s="47">
        <v>428</v>
      </c>
      <c r="U75" s="151">
        <v>394</v>
      </c>
      <c r="V75" s="151">
        <v>427</v>
      </c>
      <c r="W75" s="151">
        <v>462</v>
      </c>
      <c r="X75" s="151"/>
    </row>
    <row r="76" spans="2:28" x14ac:dyDescent="0.2">
      <c r="B76" s="158" t="s">
        <v>69</v>
      </c>
      <c r="C76" s="152" t="s">
        <v>58</v>
      </c>
      <c r="D76" s="47">
        <v>123</v>
      </c>
      <c r="E76" s="47">
        <v>179</v>
      </c>
      <c r="F76" s="47">
        <v>152</v>
      </c>
      <c r="G76" s="47">
        <v>108</v>
      </c>
      <c r="H76" s="47">
        <v>76</v>
      </c>
      <c r="I76" s="47">
        <v>70</v>
      </c>
      <c r="J76" s="47">
        <v>62</v>
      </c>
      <c r="K76" s="47">
        <v>121</v>
      </c>
      <c r="L76" s="47">
        <v>159</v>
      </c>
      <c r="M76" s="47">
        <v>100</v>
      </c>
      <c r="N76" s="167">
        <v>126</v>
      </c>
      <c r="O76" s="167">
        <v>115</v>
      </c>
      <c r="P76" s="167">
        <v>99</v>
      </c>
      <c r="Q76" s="167">
        <v>147</v>
      </c>
      <c r="R76" s="167">
        <v>176</v>
      </c>
      <c r="S76" s="167">
        <v>84</v>
      </c>
      <c r="T76" s="167">
        <v>122</v>
      </c>
      <c r="U76" s="151">
        <v>149</v>
      </c>
      <c r="V76" s="151">
        <v>219</v>
      </c>
      <c r="W76" s="151">
        <v>248</v>
      </c>
      <c r="X76" s="151"/>
    </row>
    <row r="77" spans="2:28" x14ac:dyDescent="0.2">
      <c r="B77" s="158" t="s">
        <v>70</v>
      </c>
      <c r="C77" s="152" t="s">
        <v>58</v>
      </c>
      <c r="D77" s="47">
        <v>6</v>
      </c>
      <c r="E77" s="47">
        <v>14</v>
      </c>
      <c r="F77" s="47">
        <v>20</v>
      </c>
      <c r="G77" s="47">
        <v>1</v>
      </c>
      <c r="H77" s="47">
        <v>6</v>
      </c>
      <c r="I77" s="47">
        <v>1</v>
      </c>
      <c r="J77" s="47">
        <v>0</v>
      </c>
      <c r="K77" s="47">
        <v>15</v>
      </c>
      <c r="L77" s="47">
        <v>12</v>
      </c>
      <c r="M77" s="47">
        <v>19</v>
      </c>
      <c r="N77" s="167">
        <v>15</v>
      </c>
      <c r="O77" s="167">
        <v>14</v>
      </c>
      <c r="P77" s="167">
        <v>3</v>
      </c>
      <c r="Q77" s="167">
        <v>12</v>
      </c>
      <c r="R77" s="167">
        <v>40</v>
      </c>
      <c r="S77" s="167">
        <v>24</v>
      </c>
      <c r="T77" s="167">
        <v>18</v>
      </c>
      <c r="U77" s="151">
        <v>29</v>
      </c>
      <c r="V77" s="151">
        <v>33</v>
      </c>
      <c r="W77" s="151">
        <v>48</v>
      </c>
      <c r="X77" s="151"/>
    </row>
    <row r="78" spans="2:28" ht="13.5" thickBot="1" x14ac:dyDescent="0.25">
      <c r="B78" s="159" t="s">
        <v>71</v>
      </c>
      <c r="C78" s="154" t="s">
        <v>58</v>
      </c>
      <c r="D78" s="47">
        <v>33</v>
      </c>
      <c r="E78" s="47">
        <v>44</v>
      </c>
      <c r="F78" s="47">
        <v>19</v>
      </c>
      <c r="G78" s="47">
        <v>18</v>
      </c>
      <c r="H78" s="47">
        <v>18</v>
      </c>
      <c r="I78" s="47">
        <v>3</v>
      </c>
      <c r="J78" s="47">
        <v>1</v>
      </c>
      <c r="K78" s="47">
        <v>3</v>
      </c>
      <c r="L78" s="47">
        <v>16</v>
      </c>
      <c r="M78" s="47">
        <v>45</v>
      </c>
      <c r="N78" s="167">
        <v>10</v>
      </c>
      <c r="O78" s="167">
        <v>9</v>
      </c>
      <c r="P78" s="167">
        <v>0</v>
      </c>
      <c r="Q78" s="167">
        <v>14</v>
      </c>
      <c r="R78" s="167">
        <v>30</v>
      </c>
      <c r="S78" s="167">
        <v>10</v>
      </c>
      <c r="T78" s="167">
        <v>39</v>
      </c>
      <c r="U78" s="151">
        <v>5</v>
      </c>
      <c r="V78" s="151">
        <v>14</v>
      </c>
      <c r="W78" s="151">
        <v>29</v>
      </c>
      <c r="X78" s="151"/>
    </row>
    <row r="79" spans="2:28" ht="13.5" thickBot="1" x14ac:dyDescent="0.25">
      <c r="B79" s="155" t="s">
        <v>66</v>
      </c>
      <c r="C79" s="176"/>
      <c r="D79" s="136">
        <f>SUM(D71:D78)</f>
        <v>2748</v>
      </c>
      <c r="E79" s="136">
        <f t="shared" ref="E79:M79" si="4">SUM(E71:E78)</f>
        <v>3177</v>
      </c>
      <c r="F79" s="136">
        <f t="shared" si="4"/>
        <v>3491</v>
      </c>
      <c r="G79" s="136">
        <f t="shared" si="4"/>
        <v>3128</v>
      </c>
      <c r="H79" s="136">
        <f t="shared" si="4"/>
        <v>3069</v>
      </c>
      <c r="I79" s="136">
        <f t="shared" si="4"/>
        <v>3277</v>
      </c>
      <c r="J79" s="136">
        <f t="shared" si="4"/>
        <v>3334</v>
      </c>
      <c r="K79" s="136">
        <f t="shared" si="4"/>
        <v>3862</v>
      </c>
      <c r="L79" s="136">
        <f t="shared" si="4"/>
        <v>3623</v>
      </c>
      <c r="M79" s="136">
        <f t="shared" si="4"/>
        <v>3583</v>
      </c>
      <c r="N79" s="136">
        <f t="shared" ref="N79:W79" si="5">SUM(N71:N78)</f>
        <v>3187</v>
      </c>
      <c r="O79" s="136">
        <f t="shared" si="5"/>
        <v>3417</v>
      </c>
      <c r="P79" s="136">
        <f t="shared" si="5"/>
        <v>3855</v>
      </c>
      <c r="Q79" s="136">
        <f t="shared" si="5"/>
        <v>4724</v>
      </c>
      <c r="R79" s="136">
        <f t="shared" si="5"/>
        <v>4944</v>
      </c>
      <c r="S79" s="136">
        <f t="shared" si="5"/>
        <v>3645</v>
      </c>
      <c r="T79" s="136">
        <f t="shared" si="5"/>
        <v>4033</v>
      </c>
      <c r="U79" s="136">
        <f t="shared" si="5"/>
        <v>3688</v>
      </c>
      <c r="V79" s="136">
        <f t="shared" si="5"/>
        <v>4937</v>
      </c>
      <c r="W79" s="136">
        <f t="shared" si="5"/>
        <v>4646</v>
      </c>
      <c r="X79" s="136"/>
    </row>
    <row r="80" spans="2:28" x14ac:dyDescent="0.2">
      <c r="B80" s="145"/>
      <c r="C80" s="146"/>
      <c r="D80" s="145"/>
      <c r="E80" s="145"/>
      <c r="F80" s="145"/>
      <c r="G80" s="145"/>
      <c r="H80" s="145"/>
      <c r="I80" s="145"/>
      <c r="J80" s="145"/>
      <c r="K80" s="145"/>
      <c r="L80" s="145"/>
      <c r="M80" s="145"/>
    </row>
    <row r="81" spans="2:24" ht="13.5" customHeight="1" x14ac:dyDescent="0.2">
      <c r="B81" s="264" t="s">
        <v>72</v>
      </c>
      <c r="C81" s="265"/>
      <c r="D81" s="265"/>
      <c r="E81" s="265"/>
      <c r="F81" s="265"/>
      <c r="G81" s="265"/>
      <c r="H81" s="265"/>
      <c r="I81" s="265"/>
      <c r="J81" s="265"/>
      <c r="K81" s="265"/>
      <c r="L81" s="265"/>
      <c r="M81" s="265"/>
      <c r="N81" s="265"/>
      <c r="O81" s="265"/>
      <c r="P81" s="265"/>
      <c r="Q81" s="265"/>
      <c r="R81" s="265"/>
      <c r="S81" s="265"/>
      <c r="T81" s="265"/>
      <c r="U81" s="265"/>
      <c r="V81" s="215"/>
      <c r="W81" s="215"/>
      <c r="X81" s="215"/>
    </row>
    <row r="82" spans="2:24" x14ac:dyDescent="0.2">
      <c r="B82" s="145"/>
      <c r="C82" s="146"/>
      <c r="D82" s="145"/>
      <c r="E82" s="145"/>
      <c r="F82" s="145"/>
      <c r="G82" s="145"/>
      <c r="H82" s="145"/>
      <c r="I82" s="145"/>
      <c r="J82" s="145"/>
      <c r="K82" s="145"/>
      <c r="L82" s="145"/>
      <c r="M82" s="145"/>
    </row>
    <row r="83" spans="2:24" ht="13.5" customHeight="1" thickBot="1" x14ac:dyDescent="0.25">
      <c r="B83" s="261" t="s">
        <v>54</v>
      </c>
      <c r="C83" s="261"/>
      <c r="D83" s="261"/>
      <c r="E83" s="261"/>
      <c r="F83" s="261"/>
      <c r="G83" s="261"/>
      <c r="H83" s="261"/>
      <c r="I83" s="261"/>
      <c r="J83" s="261"/>
      <c r="K83" s="261"/>
      <c r="L83" s="261"/>
      <c r="M83" s="261"/>
      <c r="N83" s="261"/>
      <c r="O83" s="261"/>
      <c r="P83" s="261"/>
      <c r="Q83" s="261"/>
      <c r="R83" s="261"/>
      <c r="S83" s="261"/>
      <c r="T83" s="261"/>
      <c r="U83" s="261"/>
      <c r="V83" s="213"/>
      <c r="W83" s="213"/>
      <c r="X83" s="213"/>
    </row>
    <row r="84" spans="2:24" ht="13.5" thickBot="1" x14ac:dyDescent="0.25">
      <c r="B84" s="7" t="s">
        <v>55</v>
      </c>
      <c r="C84" s="50" t="s">
        <v>56</v>
      </c>
      <c r="D84" s="179" t="s">
        <v>38</v>
      </c>
      <c r="E84" s="179" t="s">
        <v>39</v>
      </c>
      <c r="F84" s="179" t="s">
        <v>40</v>
      </c>
      <c r="G84" s="179" t="s">
        <v>41</v>
      </c>
      <c r="H84" s="179" t="s">
        <v>42</v>
      </c>
      <c r="I84" s="179" t="s">
        <v>43</v>
      </c>
      <c r="J84" s="179" t="s">
        <v>44</v>
      </c>
      <c r="K84" s="179" t="s">
        <v>101</v>
      </c>
      <c r="L84" s="179" t="s">
        <v>103</v>
      </c>
      <c r="M84" s="179" t="s">
        <v>104</v>
      </c>
      <c r="N84" s="180" t="s">
        <v>111</v>
      </c>
      <c r="O84" s="180" t="s">
        <v>112</v>
      </c>
      <c r="P84" s="180" t="s">
        <v>113</v>
      </c>
      <c r="Q84" s="180" t="s">
        <v>121</v>
      </c>
      <c r="R84" s="181" t="s">
        <v>128</v>
      </c>
      <c r="S84" s="181" t="s">
        <v>129</v>
      </c>
      <c r="T84" s="181" t="s">
        <v>131</v>
      </c>
      <c r="U84" s="136" t="str">
        <f>+U70</f>
        <v>2020-21</v>
      </c>
      <c r="V84" s="136" t="str">
        <f>+V70</f>
        <v>2021-22</v>
      </c>
      <c r="W84" s="136" t="str">
        <f>+W70</f>
        <v>2022-23</v>
      </c>
      <c r="X84" s="136" t="str">
        <f>+X70</f>
        <v>2023-24</v>
      </c>
    </row>
    <row r="85" spans="2:24" x14ac:dyDescent="0.2">
      <c r="B85" s="161" t="s">
        <v>57</v>
      </c>
      <c r="C85" s="188" t="s">
        <v>58</v>
      </c>
      <c r="D85" s="47">
        <f t="shared" ref="D85:M85" si="6">+D19+D41+D60</f>
        <v>334</v>
      </c>
      <c r="E85" s="47">
        <f t="shared" si="6"/>
        <v>180</v>
      </c>
      <c r="F85" s="47">
        <f t="shared" si="6"/>
        <v>237</v>
      </c>
      <c r="G85" s="47">
        <f t="shared" si="6"/>
        <v>240</v>
      </c>
      <c r="H85" s="47">
        <f t="shared" si="6"/>
        <v>226</v>
      </c>
      <c r="I85" s="47">
        <f t="shared" si="6"/>
        <v>209</v>
      </c>
      <c r="J85" s="47">
        <f t="shared" si="6"/>
        <v>213</v>
      </c>
      <c r="K85" s="47">
        <f t="shared" si="6"/>
        <v>184</v>
      </c>
      <c r="L85" s="47">
        <f t="shared" si="6"/>
        <v>121</v>
      </c>
      <c r="M85" s="47">
        <f t="shared" si="6"/>
        <v>110</v>
      </c>
      <c r="N85" s="47">
        <v>98</v>
      </c>
      <c r="O85" s="92">
        <f>+O19+O41+O60</f>
        <v>161</v>
      </c>
      <c r="P85" s="47">
        <f t="shared" ref="P85:U85" si="7">+P60+P41+P19+P20</f>
        <v>238</v>
      </c>
      <c r="Q85" s="47">
        <f t="shared" si="7"/>
        <v>200</v>
      </c>
      <c r="R85" s="47">
        <f t="shared" si="7"/>
        <v>220</v>
      </c>
      <c r="S85" s="47">
        <f t="shared" si="7"/>
        <v>163</v>
      </c>
      <c r="T85" s="47">
        <f t="shared" si="7"/>
        <v>131</v>
      </c>
      <c r="U85" s="47">
        <f t="shared" si="7"/>
        <v>121</v>
      </c>
      <c r="V85" s="47">
        <v>168</v>
      </c>
      <c r="W85" s="47">
        <v>159</v>
      </c>
      <c r="X85" s="47"/>
    </row>
    <row r="86" spans="2:24" x14ac:dyDescent="0.2">
      <c r="B86" s="162" t="s">
        <v>59</v>
      </c>
      <c r="C86" s="152" t="s">
        <v>58</v>
      </c>
      <c r="D86" s="47">
        <f t="shared" ref="D86:M86" si="8">+D21+D42+D61</f>
        <v>238</v>
      </c>
      <c r="E86" s="47">
        <f t="shared" si="8"/>
        <v>251</v>
      </c>
      <c r="F86" s="47">
        <f t="shared" si="8"/>
        <v>274</v>
      </c>
      <c r="G86" s="47">
        <f t="shared" si="8"/>
        <v>273</v>
      </c>
      <c r="H86" s="47">
        <f t="shared" si="8"/>
        <v>268</v>
      </c>
      <c r="I86" s="47">
        <f t="shared" si="8"/>
        <v>298</v>
      </c>
      <c r="J86" s="47">
        <f t="shared" si="8"/>
        <v>398</v>
      </c>
      <c r="K86" s="47">
        <f t="shared" si="8"/>
        <v>358</v>
      </c>
      <c r="L86" s="47">
        <f t="shared" si="8"/>
        <v>562</v>
      </c>
      <c r="M86" s="47">
        <f t="shared" si="8"/>
        <v>497</v>
      </c>
      <c r="N86" s="47">
        <v>505</v>
      </c>
      <c r="O86" s="92">
        <f>+O21+O42+O61</f>
        <v>489</v>
      </c>
      <c r="P86" s="47">
        <v>534</v>
      </c>
      <c r="Q86" s="47">
        <v>726</v>
      </c>
      <c r="R86" s="47">
        <v>910</v>
      </c>
      <c r="S86" s="47">
        <f>+S61+S42+S21</f>
        <v>636</v>
      </c>
      <c r="T86" s="47">
        <f>+T21+T42+T61</f>
        <v>685</v>
      </c>
      <c r="U86" s="47">
        <f>+U21+U42+U61</f>
        <v>543</v>
      </c>
      <c r="V86" s="47">
        <v>631</v>
      </c>
      <c r="W86" s="47">
        <v>687</v>
      </c>
      <c r="X86" s="47"/>
    </row>
    <row r="87" spans="2:24" x14ac:dyDescent="0.2">
      <c r="B87" s="162" t="s">
        <v>60</v>
      </c>
      <c r="C87" s="152" t="s">
        <v>58</v>
      </c>
      <c r="D87" s="47">
        <f t="shared" ref="D87:M87" si="9">+D22+D43+D62</f>
        <v>398</v>
      </c>
      <c r="E87" s="47">
        <f t="shared" si="9"/>
        <v>344</v>
      </c>
      <c r="F87" s="47">
        <f t="shared" si="9"/>
        <v>286</v>
      </c>
      <c r="G87" s="47">
        <f t="shared" si="9"/>
        <v>282</v>
      </c>
      <c r="H87" s="47">
        <f t="shared" si="9"/>
        <v>247</v>
      </c>
      <c r="I87" s="47">
        <f t="shared" si="9"/>
        <v>211</v>
      </c>
      <c r="J87" s="47">
        <f t="shared" si="9"/>
        <v>217</v>
      </c>
      <c r="K87" s="47">
        <f t="shared" si="9"/>
        <v>98</v>
      </c>
      <c r="L87" s="47">
        <f t="shared" si="9"/>
        <v>193</v>
      </c>
      <c r="M87" s="47">
        <f t="shared" si="9"/>
        <v>165</v>
      </c>
      <c r="N87" s="47">
        <v>571</v>
      </c>
      <c r="O87" s="191"/>
      <c r="P87" s="192"/>
      <c r="Q87" s="140"/>
      <c r="R87" s="140"/>
      <c r="S87" s="140"/>
      <c r="T87" s="140"/>
      <c r="U87" s="140"/>
      <c r="V87" s="140"/>
      <c r="W87" s="140"/>
      <c r="X87" s="140"/>
    </row>
    <row r="88" spans="2:24" x14ac:dyDescent="0.2">
      <c r="B88" s="150" t="s">
        <v>102</v>
      </c>
      <c r="C88" s="152" t="s">
        <v>58</v>
      </c>
      <c r="D88" s="47">
        <f>+D23+D63</f>
        <v>0</v>
      </c>
      <c r="E88" s="47">
        <f>+E23+E63</f>
        <v>0</v>
      </c>
      <c r="F88" s="47">
        <f t="shared" ref="F88:M88" si="10">+F23+F63</f>
        <v>0</v>
      </c>
      <c r="G88" s="47">
        <f t="shared" si="10"/>
        <v>0</v>
      </c>
      <c r="H88" s="47">
        <f t="shared" si="10"/>
        <v>0</v>
      </c>
      <c r="I88" s="47">
        <f t="shared" si="10"/>
        <v>0</v>
      </c>
      <c r="J88" s="47">
        <f t="shared" si="10"/>
        <v>0</v>
      </c>
      <c r="K88" s="47">
        <f t="shared" si="10"/>
        <v>32</v>
      </c>
      <c r="L88" s="47">
        <f t="shared" si="10"/>
        <v>27</v>
      </c>
      <c r="M88" s="47">
        <f t="shared" si="10"/>
        <v>28</v>
      </c>
      <c r="N88" s="47">
        <v>21</v>
      </c>
      <c r="O88" s="191"/>
      <c r="P88" s="192"/>
      <c r="Q88" s="140"/>
      <c r="R88" s="140"/>
      <c r="S88" s="140"/>
      <c r="T88" s="140"/>
      <c r="U88" s="140"/>
      <c r="V88" s="140"/>
      <c r="W88" s="140"/>
      <c r="X88" s="140"/>
    </row>
    <row r="89" spans="2:24" x14ac:dyDescent="0.2">
      <c r="B89" s="162" t="s">
        <v>61</v>
      </c>
      <c r="C89" s="152" t="s">
        <v>58</v>
      </c>
      <c r="D89" s="47">
        <f t="shared" ref="D89:M89" si="11">+D24+D44+D64</f>
        <v>277</v>
      </c>
      <c r="E89" s="47">
        <f t="shared" si="11"/>
        <v>320</v>
      </c>
      <c r="F89" s="47">
        <f t="shared" si="11"/>
        <v>369</v>
      </c>
      <c r="G89" s="47">
        <f t="shared" si="11"/>
        <v>397</v>
      </c>
      <c r="H89" s="47">
        <f t="shared" si="11"/>
        <v>426</v>
      </c>
      <c r="I89" s="47">
        <f t="shared" si="11"/>
        <v>438</v>
      </c>
      <c r="J89" s="47">
        <f t="shared" si="11"/>
        <v>450</v>
      </c>
      <c r="K89" s="47">
        <f t="shared" si="11"/>
        <v>562</v>
      </c>
      <c r="L89" s="47">
        <f>+L24+L44+L64</f>
        <v>435</v>
      </c>
      <c r="M89" s="47">
        <f t="shared" si="11"/>
        <v>479</v>
      </c>
      <c r="N89" s="47">
        <v>214</v>
      </c>
      <c r="O89" s="191"/>
      <c r="P89" s="192"/>
      <c r="Q89" s="140"/>
      <c r="R89" s="140"/>
      <c r="S89" s="140"/>
      <c r="T89" s="140"/>
      <c r="U89" s="140"/>
      <c r="V89" s="140"/>
      <c r="W89" s="140"/>
      <c r="X89" s="140"/>
    </row>
    <row r="90" spans="2:24" x14ac:dyDescent="0.2">
      <c r="B90" s="162" t="s">
        <v>67</v>
      </c>
      <c r="C90" s="152" t="s">
        <v>58</v>
      </c>
      <c r="D90" s="47">
        <f t="shared" ref="D90:M91" si="12">+D65</f>
        <v>33</v>
      </c>
      <c r="E90" s="47">
        <f t="shared" si="12"/>
        <v>44</v>
      </c>
      <c r="F90" s="47">
        <f t="shared" si="12"/>
        <v>65</v>
      </c>
      <c r="G90" s="47">
        <f t="shared" si="12"/>
        <v>57</v>
      </c>
      <c r="H90" s="47">
        <f t="shared" si="12"/>
        <v>63</v>
      </c>
      <c r="I90" s="47">
        <f t="shared" si="12"/>
        <v>69</v>
      </c>
      <c r="J90" s="47">
        <f t="shared" si="12"/>
        <v>68</v>
      </c>
      <c r="K90" s="47">
        <f t="shared" si="12"/>
        <v>56</v>
      </c>
      <c r="L90" s="47">
        <f>+L65</f>
        <v>85</v>
      </c>
      <c r="M90" s="47">
        <f t="shared" si="12"/>
        <v>82</v>
      </c>
      <c r="N90" s="47">
        <v>0</v>
      </c>
      <c r="O90" s="191"/>
      <c r="P90" s="192"/>
      <c r="Q90" s="140"/>
      <c r="R90" s="140"/>
      <c r="S90" s="140"/>
      <c r="T90" s="140"/>
      <c r="U90" s="140"/>
      <c r="V90" s="140"/>
      <c r="W90" s="140"/>
      <c r="X90" s="140"/>
    </row>
    <row r="91" spans="2:24" x14ac:dyDescent="0.2">
      <c r="B91" s="158" t="s">
        <v>109</v>
      </c>
      <c r="C91" s="152" t="s">
        <v>58</v>
      </c>
      <c r="D91" s="47">
        <f>+D66</f>
        <v>3</v>
      </c>
      <c r="E91" s="47">
        <f>+E66</f>
        <v>1</v>
      </c>
      <c r="F91" s="47" t="str">
        <f t="shared" si="12"/>
        <v>-</v>
      </c>
      <c r="G91" s="47">
        <f t="shared" si="12"/>
        <v>2</v>
      </c>
      <c r="H91" s="47">
        <f t="shared" si="12"/>
        <v>5</v>
      </c>
      <c r="I91" s="47">
        <f t="shared" si="12"/>
        <v>9</v>
      </c>
      <c r="J91" s="47">
        <f t="shared" si="12"/>
        <v>9</v>
      </c>
      <c r="K91" s="47">
        <f t="shared" si="12"/>
        <v>27</v>
      </c>
      <c r="L91" s="47">
        <f t="shared" si="12"/>
        <v>10</v>
      </c>
      <c r="M91" s="47">
        <f>+M66</f>
        <v>23</v>
      </c>
      <c r="N91" s="47">
        <v>0</v>
      </c>
      <c r="O91" s="191"/>
      <c r="P91" s="192"/>
      <c r="Q91" s="140"/>
      <c r="R91" s="140"/>
      <c r="S91" s="140"/>
      <c r="T91" s="140"/>
      <c r="U91" s="140"/>
      <c r="V91" s="140"/>
      <c r="W91" s="140"/>
      <c r="X91" s="140"/>
    </row>
    <row r="92" spans="2:24" x14ac:dyDescent="0.2">
      <c r="B92" s="163" t="s">
        <v>73</v>
      </c>
      <c r="C92" s="189" t="s">
        <v>58</v>
      </c>
      <c r="D92" s="73">
        <f t="shared" ref="D92:L92" si="13">SUM(D87:D91)</f>
        <v>711</v>
      </c>
      <c r="E92" s="73">
        <f t="shared" si="13"/>
        <v>709</v>
      </c>
      <c r="F92" s="73">
        <f t="shared" si="13"/>
        <v>720</v>
      </c>
      <c r="G92" s="73">
        <f t="shared" si="13"/>
        <v>738</v>
      </c>
      <c r="H92" s="73">
        <f t="shared" si="13"/>
        <v>741</v>
      </c>
      <c r="I92" s="73">
        <f t="shared" si="13"/>
        <v>727</v>
      </c>
      <c r="J92" s="73">
        <f t="shared" si="13"/>
        <v>744</v>
      </c>
      <c r="K92" s="73">
        <f t="shared" si="13"/>
        <v>775</v>
      </c>
      <c r="L92" s="73">
        <f t="shared" si="13"/>
        <v>750</v>
      </c>
      <c r="M92" s="193">
        <f>SUM(M87:M91)</f>
        <v>777</v>
      </c>
      <c r="N92" s="193">
        <f>SUM(N87:N91)</f>
        <v>806</v>
      </c>
      <c r="O92" s="194">
        <f>+O24+O44+O66</f>
        <v>748</v>
      </c>
      <c r="P92" s="141">
        <v>811</v>
      </c>
      <c r="Q92" s="141">
        <v>835</v>
      </c>
      <c r="R92" s="141">
        <v>853</v>
      </c>
      <c r="S92" s="141">
        <f>+S66+S44+S24</f>
        <v>877</v>
      </c>
      <c r="T92" s="141">
        <f>+T66+T44+T24</f>
        <v>905</v>
      </c>
      <c r="U92" s="141">
        <f>+U66+U44+U24</f>
        <v>768</v>
      </c>
      <c r="V92" s="141">
        <v>1024</v>
      </c>
      <c r="W92" s="141">
        <v>973</v>
      </c>
      <c r="X92" s="141"/>
    </row>
    <row r="93" spans="2:24" ht="13.5" thickBot="1" x14ac:dyDescent="0.25">
      <c r="B93" s="164" t="s">
        <v>68</v>
      </c>
      <c r="C93" s="190" t="s">
        <v>58</v>
      </c>
      <c r="D93" s="47">
        <f t="shared" ref="D93:K93" si="14">+D67</f>
        <v>146</v>
      </c>
      <c r="E93" s="47">
        <f t="shared" si="14"/>
        <v>222</v>
      </c>
      <c r="F93" s="47">
        <f t="shared" si="14"/>
        <v>187</v>
      </c>
      <c r="G93" s="47">
        <f t="shared" si="14"/>
        <v>115</v>
      </c>
      <c r="H93" s="47">
        <f t="shared" si="14"/>
        <v>85</v>
      </c>
      <c r="I93" s="47">
        <f t="shared" si="14"/>
        <v>74</v>
      </c>
      <c r="J93" s="47">
        <f t="shared" si="14"/>
        <v>52</v>
      </c>
      <c r="K93" s="47">
        <f t="shared" si="14"/>
        <v>135</v>
      </c>
      <c r="L93" s="47">
        <f>+L67</f>
        <v>185</v>
      </c>
      <c r="M93" s="47">
        <f>+M67</f>
        <v>143</v>
      </c>
      <c r="N93" s="167">
        <v>159</v>
      </c>
      <c r="O93" s="92">
        <v>86</v>
      </c>
      <c r="P93" s="47">
        <v>64</v>
      </c>
      <c r="Q93" s="47">
        <v>89</v>
      </c>
      <c r="R93" s="47">
        <v>105</v>
      </c>
      <c r="S93" s="47">
        <v>121</v>
      </c>
      <c r="T93" s="47">
        <v>214</v>
      </c>
      <c r="U93" s="151">
        <v>220</v>
      </c>
      <c r="V93" s="151">
        <v>334</v>
      </c>
      <c r="W93" s="151">
        <v>354</v>
      </c>
      <c r="X93" s="151"/>
    </row>
    <row r="94" spans="2:24" x14ac:dyDescent="0.2">
      <c r="B94" s="145"/>
      <c r="C94" s="146"/>
      <c r="D94" s="145"/>
      <c r="E94" s="145"/>
      <c r="F94" s="145"/>
      <c r="G94" s="145"/>
      <c r="H94" s="145"/>
      <c r="I94" s="145"/>
      <c r="J94" s="145"/>
      <c r="K94" s="145"/>
      <c r="L94" s="145"/>
      <c r="M94" s="145"/>
      <c r="Q94" s="149"/>
    </row>
    <row r="95" spans="2:24" ht="13.5" customHeight="1" thickBot="1" x14ac:dyDescent="0.25">
      <c r="B95" s="261" t="s">
        <v>54</v>
      </c>
      <c r="C95" s="261"/>
      <c r="D95" s="261"/>
      <c r="E95" s="261"/>
      <c r="F95" s="261"/>
      <c r="G95" s="261"/>
      <c r="H95" s="261"/>
      <c r="I95" s="261"/>
      <c r="J95" s="261"/>
      <c r="K95" s="261"/>
      <c r="L95" s="261"/>
      <c r="M95" s="261"/>
      <c r="N95" s="261"/>
      <c r="O95" s="261"/>
      <c r="P95" s="261"/>
      <c r="Q95" s="261"/>
      <c r="R95" s="261"/>
      <c r="S95" s="261"/>
      <c r="T95" s="261"/>
      <c r="U95" s="261"/>
      <c r="V95" s="213"/>
      <c r="W95" s="213"/>
      <c r="X95" s="213"/>
    </row>
    <row r="96" spans="2:24" ht="13.5" thickBot="1" x14ac:dyDescent="0.25">
      <c r="B96" s="7" t="s">
        <v>62</v>
      </c>
      <c r="C96" s="50" t="s">
        <v>56</v>
      </c>
      <c r="D96" s="179" t="s">
        <v>38</v>
      </c>
      <c r="E96" s="179" t="s">
        <v>39</v>
      </c>
      <c r="F96" s="179" t="s">
        <v>40</v>
      </c>
      <c r="G96" s="179" t="s">
        <v>41</v>
      </c>
      <c r="H96" s="179" t="s">
        <v>42</v>
      </c>
      <c r="I96" s="179" t="s">
        <v>43</v>
      </c>
      <c r="J96" s="179" t="s">
        <v>44</v>
      </c>
      <c r="K96" s="179" t="s">
        <v>101</v>
      </c>
      <c r="L96" s="179" t="s">
        <v>103</v>
      </c>
      <c r="M96" s="179" t="s">
        <v>104</v>
      </c>
      <c r="N96" s="180" t="s">
        <v>111</v>
      </c>
      <c r="O96" s="180" t="s">
        <v>112</v>
      </c>
      <c r="P96" s="180" t="s">
        <v>113</v>
      </c>
      <c r="Q96" s="180" t="s">
        <v>121</v>
      </c>
      <c r="R96" s="181" t="s">
        <v>128</v>
      </c>
      <c r="S96" s="181" t="s">
        <v>129</v>
      </c>
      <c r="T96" s="181" t="s">
        <v>131</v>
      </c>
      <c r="U96" s="181" t="s">
        <v>135</v>
      </c>
      <c r="V96" s="181" t="s">
        <v>138</v>
      </c>
      <c r="W96" s="181" t="s">
        <v>141</v>
      </c>
      <c r="X96" s="181" t="s">
        <v>145</v>
      </c>
    </row>
    <row r="97" spans="2:24" x14ac:dyDescent="0.2">
      <c r="B97" s="10" t="s">
        <v>57</v>
      </c>
      <c r="C97" s="195" t="s">
        <v>58</v>
      </c>
      <c r="D97" s="92">
        <f t="shared" ref="D97:M97" si="15">+D28+D48+D71</f>
        <v>341</v>
      </c>
      <c r="E97" s="92">
        <f t="shared" si="15"/>
        <v>221</v>
      </c>
      <c r="F97" s="92">
        <f t="shared" si="15"/>
        <v>249</v>
      </c>
      <c r="G97" s="92">
        <f t="shared" si="15"/>
        <v>326</v>
      </c>
      <c r="H97" s="92">
        <f t="shared" si="15"/>
        <v>353</v>
      </c>
      <c r="I97" s="92">
        <f t="shared" si="15"/>
        <v>289</v>
      </c>
      <c r="J97" s="92">
        <f t="shared" si="15"/>
        <v>241</v>
      </c>
      <c r="K97" s="92">
        <f t="shared" si="15"/>
        <v>254</v>
      </c>
      <c r="L97" s="92">
        <f t="shared" si="15"/>
        <v>87</v>
      </c>
      <c r="M97" s="92">
        <f t="shared" si="15"/>
        <v>80</v>
      </c>
      <c r="N97" s="92">
        <v>65</v>
      </c>
      <c r="O97" s="92">
        <f>+O28+O48+O71</f>
        <v>88</v>
      </c>
      <c r="P97" s="92">
        <v>90</v>
      </c>
      <c r="Q97" s="92">
        <v>77</v>
      </c>
      <c r="R97" s="92">
        <v>69</v>
      </c>
      <c r="S97" s="92">
        <f>+S71+S48+S28</f>
        <v>37</v>
      </c>
      <c r="T97" s="92">
        <f>+T71+T48+T28</f>
        <v>37</v>
      </c>
      <c r="U97" s="92">
        <f>+U71+U48+U28</f>
        <v>39</v>
      </c>
      <c r="V97" s="92">
        <f>V30+V71</f>
        <v>94</v>
      </c>
      <c r="W97" s="92">
        <v>92</v>
      </c>
      <c r="X97" s="92"/>
    </row>
    <row r="98" spans="2:24" x14ac:dyDescent="0.2">
      <c r="B98" s="12" t="s">
        <v>59</v>
      </c>
      <c r="C98" s="196" t="s">
        <v>58</v>
      </c>
      <c r="D98" s="92">
        <f t="shared" ref="D98:M98" si="16">+D29+D49+D72</f>
        <v>140</v>
      </c>
      <c r="E98" s="92">
        <f t="shared" si="16"/>
        <v>167</v>
      </c>
      <c r="F98" s="92">
        <f t="shared" si="16"/>
        <v>186</v>
      </c>
      <c r="G98" s="92">
        <f t="shared" si="16"/>
        <v>189</v>
      </c>
      <c r="H98" s="92">
        <f t="shared" si="16"/>
        <v>200</v>
      </c>
      <c r="I98" s="92">
        <f t="shared" si="16"/>
        <v>234</v>
      </c>
      <c r="J98" s="92">
        <f t="shared" si="16"/>
        <v>309</v>
      </c>
      <c r="K98" s="92">
        <f t="shared" si="16"/>
        <v>288</v>
      </c>
      <c r="L98" s="92">
        <f t="shared" si="16"/>
        <v>421</v>
      </c>
      <c r="M98" s="92">
        <f t="shared" si="16"/>
        <v>393</v>
      </c>
      <c r="N98" s="92">
        <v>352</v>
      </c>
      <c r="O98" s="92">
        <f>+O29+O42+O72</f>
        <v>366</v>
      </c>
      <c r="P98" s="92">
        <v>407</v>
      </c>
      <c r="Q98" s="92">
        <v>557</v>
      </c>
      <c r="R98" s="92">
        <v>640</v>
      </c>
      <c r="S98" s="92">
        <f>+S72+S49+S29</f>
        <v>480</v>
      </c>
      <c r="T98" s="92">
        <f>+T29+T49+T72</f>
        <v>550</v>
      </c>
      <c r="U98" s="92">
        <f>+U29+U49+U72</f>
        <v>422</v>
      </c>
      <c r="V98" s="92">
        <v>484</v>
      </c>
      <c r="W98" s="92">
        <v>579</v>
      </c>
      <c r="X98" s="92"/>
    </row>
    <row r="99" spans="2:24" x14ac:dyDescent="0.2">
      <c r="B99" s="12" t="s">
        <v>63</v>
      </c>
      <c r="C99" s="196" t="s">
        <v>58</v>
      </c>
      <c r="D99" s="92">
        <f t="shared" ref="D99:M101" si="17">+D31+D50+D73</f>
        <v>2465</v>
      </c>
      <c r="E99" s="92">
        <f t="shared" si="17"/>
        <v>2790</v>
      </c>
      <c r="F99" s="92">
        <f t="shared" si="17"/>
        <v>2644</v>
      </c>
      <c r="G99" s="92">
        <f t="shared" si="17"/>
        <v>2541</v>
      </c>
      <c r="H99" s="92">
        <f t="shared" si="17"/>
        <v>2310</v>
      </c>
      <c r="I99" s="92">
        <f t="shared" si="17"/>
        <v>2359</v>
      </c>
      <c r="J99" s="92">
        <f t="shared" si="17"/>
        <v>2141</v>
      </c>
      <c r="K99" s="92">
        <f t="shared" si="17"/>
        <v>2348</v>
      </c>
      <c r="L99" s="92">
        <f t="shared" si="17"/>
        <v>2045</v>
      </c>
      <c r="M99" s="92">
        <f t="shared" si="17"/>
        <v>2102</v>
      </c>
      <c r="N99" s="92">
        <v>1900</v>
      </c>
      <c r="O99" s="92">
        <v>2061</v>
      </c>
      <c r="P99" s="92">
        <v>2471</v>
      </c>
      <c r="Q99" s="92">
        <v>3071</v>
      </c>
      <c r="R99" s="92">
        <f>+R31+R50+R73</f>
        <v>2725</v>
      </c>
      <c r="S99" s="92">
        <f>+S73+S50+S31</f>
        <v>2003</v>
      </c>
      <c r="T99" s="92">
        <f>+T73+T50+T61</f>
        <v>2281</v>
      </c>
      <c r="U99" s="92">
        <f>+U73+U50+U61</f>
        <v>2214</v>
      </c>
      <c r="V99" s="92">
        <v>2891</v>
      </c>
      <c r="W99" s="92">
        <v>2579</v>
      </c>
      <c r="X99" s="92"/>
    </row>
    <row r="100" spans="2:24" x14ac:dyDescent="0.2">
      <c r="B100" s="12" t="s">
        <v>64</v>
      </c>
      <c r="C100" s="196" t="s">
        <v>58</v>
      </c>
      <c r="D100" s="92">
        <f t="shared" si="17"/>
        <v>1217</v>
      </c>
      <c r="E100" s="92">
        <f t="shared" si="17"/>
        <v>1420</v>
      </c>
      <c r="F100" s="92">
        <f t="shared" si="17"/>
        <v>1656</v>
      </c>
      <c r="G100" s="92">
        <f t="shared" si="17"/>
        <v>1615</v>
      </c>
      <c r="H100" s="92">
        <f t="shared" si="17"/>
        <v>1757</v>
      </c>
      <c r="I100" s="92">
        <f t="shared" si="17"/>
        <v>1928</v>
      </c>
      <c r="J100" s="92">
        <f t="shared" si="17"/>
        <v>2056</v>
      </c>
      <c r="K100" s="92">
        <f t="shared" si="17"/>
        <v>2418</v>
      </c>
      <c r="L100" s="92">
        <f t="shared" si="17"/>
        <v>2157</v>
      </c>
      <c r="M100" s="92">
        <f t="shared" si="17"/>
        <v>1981</v>
      </c>
      <c r="N100" s="92">
        <v>1937</v>
      </c>
      <c r="O100" s="92">
        <v>1839</v>
      </c>
      <c r="P100" s="92">
        <v>1861</v>
      </c>
      <c r="Q100" s="92">
        <v>1901</v>
      </c>
      <c r="R100" s="92">
        <f>+R32+R51+R74</f>
        <v>1998</v>
      </c>
      <c r="S100" s="92">
        <f>+S74+S51+S32</f>
        <v>1857</v>
      </c>
      <c r="T100" s="92">
        <f>+T32+T51+T74</f>
        <v>2213</v>
      </c>
      <c r="U100" s="92">
        <f>+U32+U51+U74</f>
        <v>1693</v>
      </c>
      <c r="V100" s="92">
        <v>2694</v>
      </c>
      <c r="W100" s="92">
        <v>2208</v>
      </c>
      <c r="X100" s="92"/>
    </row>
    <row r="101" spans="2:24" x14ac:dyDescent="0.2">
      <c r="B101" s="12" t="s">
        <v>65</v>
      </c>
      <c r="C101" s="196" t="s">
        <v>58</v>
      </c>
      <c r="D101" s="92">
        <f t="shared" si="17"/>
        <v>104</v>
      </c>
      <c r="E101" s="92">
        <f t="shared" si="17"/>
        <v>135</v>
      </c>
      <c r="F101" s="92">
        <f t="shared" si="17"/>
        <v>172</v>
      </c>
      <c r="G101" s="92">
        <f t="shared" si="17"/>
        <v>153</v>
      </c>
      <c r="H101" s="92">
        <f t="shared" si="17"/>
        <v>181</v>
      </c>
      <c r="I101" s="92">
        <f t="shared" si="17"/>
        <v>206</v>
      </c>
      <c r="J101" s="92">
        <f t="shared" si="17"/>
        <v>231</v>
      </c>
      <c r="K101" s="92">
        <f t="shared" si="17"/>
        <v>288</v>
      </c>
      <c r="L101" s="92">
        <f t="shared" si="17"/>
        <v>258</v>
      </c>
      <c r="M101" s="92">
        <f t="shared" si="17"/>
        <v>316</v>
      </c>
      <c r="N101" s="92">
        <v>244</v>
      </c>
      <c r="O101" s="92">
        <v>372</v>
      </c>
      <c r="P101" s="92">
        <v>364</v>
      </c>
      <c r="Q101" s="92">
        <v>415</v>
      </c>
      <c r="R101" s="92">
        <v>531</v>
      </c>
      <c r="S101" s="92">
        <f>+S75</f>
        <v>375</v>
      </c>
      <c r="T101" s="92">
        <f>+T33+T52+T75</f>
        <v>428</v>
      </c>
      <c r="U101" s="92">
        <f>+U33+U52+U75</f>
        <v>402</v>
      </c>
      <c r="V101" s="92">
        <v>426</v>
      </c>
      <c r="W101" s="92">
        <v>482</v>
      </c>
      <c r="X101" s="92"/>
    </row>
    <row r="102" spans="2:24" x14ac:dyDescent="0.2">
      <c r="B102" s="12" t="s">
        <v>69</v>
      </c>
      <c r="C102" s="196" t="s">
        <v>58</v>
      </c>
      <c r="D102" s="92">
        <f>+D76</f>
        <v>123</v>
      </c>
      <c r="E102" s="92">
        <f t="shared" ref="E102:M104" si="18">+E76</f>
        <v>179</v>
      </c>
      <c r="F102" s="92">
        <f t="shared" si="18"/>
        <v>152</v>
      </c>
      <c r="G102" s="92">
        <f t="shared" si="18"/>
        <v>108</v>
      </c>
      <c r="H102" s="92">
        <f t="shared" si="18"/>
        <v>76</v>
      </c>
      <c r="I102" s="92">
        <f t="shared" si="18"/>
        <v>70</v>
      </c>
      <c r="J102" s="92">
        <f t="shared" si="18"/>
        <v>62</v>
      </c>
      <c r="K102" s="92">
        <f t="shared" si="18"/>
        <v>121</v>
      </c>
      <c r="L102" s="92">
        <f t="shared" si="18"/>
        <v>159</v>
      </c>
      <c r="M102" s="92">
        <f t="shared" si="18"/>
        <v>100</v>
      </c>
      <c r="N102" s="199">
        <v>126</v>
      </c>
      <c r="O102" s="199">
        <v>115</v>
      </c>
      <c r="P102" s="199">
        <v>99</v>
      </c>
      <c r="Q102" s="199">
        <v>147</v>
      </c>
      <c r="R102" s="199">
        <v>176</v>
      </c>
      <c r="S102" s="199">
        <f>+S76</f>
        <v>84</v>
      </c>
      <c r="T102" s="199">
        <v>122</v>
      </c>
      <c r="U102" s="199">
        <v>122</v>
      </c>
      <c r="V102" s="199">
        <v>219</v>
      </c>
      <c r="W102" s="199">
        <v>248</v>
      </c>
      <c r="X102" s="199"/>
    </row>
    <row r="103" spans="2:24" x14ac:dyDescent="0.2">
      <c r="B103" s="12" t="s">
        <v>70</v>
      </c>
      <c r="C103" s="196" t="s">
        <v>58</v>
      </c>
      <c r="D103" s="92">
        <f>+D77</f>
        <v>6</v>
      </c>
      <c r="E103" s="92">
        <f t="shared" si="18"/>
        <v>14</v>
      </c>
      <c r="F103" s="92">
        <f t="shared" si="18"/>
        <v>20</v>
      </c>
      <c r="G103" s="92">
        <f t="shared" si="18"/>
        <v>1</v>
      </c>
      <c r="H103" s="92">
        <f t="shared" si="18"/>
        <v>6</v>
      </c>
      <c r="I103" s="92">
        <f t="shared" si="18"/>
        <v>1</v>
      </c>
      <c r="J103" s="92">
        <f t="shared" si="18"/>
        <v>0</v>
      </c>
      <c r="K103" s="92">
        <f t="shared" si="18"/>
        <v>15</v>
      </c>
      <c r="L103" s="92">
        <f t="shared" si="18"/>
        <v>12</v>
      </c>
      <c r="M103" s="92">
        <f t="shared" si="18"/>
        <v>19</v>
      </c>
      <c r="N103" s="199">
        <v>15</v>
      </c>
      <c r="O103" s="199">
        <v>14</v>
      </c>
      <c r="P103" s="199">
        <v>3</v>
      </c>
      <c r="Q103" s="199">
        <v>12</v>
      </c>
      <c r="R103" s="199">
        <v>40</v>
      </c>
      <c r="S103" s="199">
        <f>+S77</f>
        <v>24</v>
      </c>
      <c r="T103" s="199">
        <v>18</v>
      </c>
      <c r="U103" s="199">
        <v>18</v>
      </c>
      <c r="V103" s="199">
        <v>33</v>
      </c>
      <c r="W103" s="199">
        <v>48</v>
      </c>
      <c r="X103" s="199"/>
    </row>
    <row r="104" spans="2:24" ht="13.5" thickBot="1" x14ac:dyDescent="0.25">
      <c r="B104" s="14" t="s">
        <v>71</v>
      </c>
      <c r="C104" s="197" t="s">
        <v>58</v>
      </c>
      <c r="D104" s="92">
        <f>+D78</f>
        <v>33</v>
      </c>
      <c r="E104" s="92">
        <f t="shared" si="18"/>
        <v>44</v>
      </c>
      <c r="F104" s="92">
        <f t="shared" si="18"/>
        <v>19</v>
      </c>
      <c r="G104" s="92">
        <f t="shared" si="18"/>
        <v>18</v>
      </c>
      <c r="H104" s="92">
        <f t="shared" si="18"/>
        <v>18</v>
      </c>
      <c r="I104" s="92">
        <f t="shared" si="18"/>
        <v>3</v>
      </c>
      <c r="J104" s="92">
        <f t="shared" si="18"/>
        <v>1</v>
      </c>
      <c r="K104" s="92">
        <f t="shared" si="18"/>
        <v>3</v>
      </c>
      <c r="L104" s="92">
        <f t="shared" si="18"/>
        <v>16</v>
      </c>
      <c r="M104" s="92">
        <f t="shared" si="18"/>
        <v>45</v>
      </c>
      <c r="N104" s="199">
        <v>10</v>
      </c>
      <c r="O104" s="199">
        <v>9</v>
      </c>
      <c r="P104" s="199">
        <v>0</v>
      </c>
      <c r="Q104" s="199">
        <v>14</v>
      </c>
      <c r="R104" s="199">
        <v>30</v>
      </c>
      <c r="S104" s="199">
        <f>+S78</f>
        <v>10</v>
      </c>
      <c r="T104" s="199">
        <v>39</v>
      </c>
      <c r="U104" s="199">
        <v>39</v>
      </c>
      <c r="V104" s="199">
        <v>19</v>
      </c>
      <c r="W104" s="199">
        <v>29</v>
      </c>
      <c r="X104" s="199"/>
    </row>
    <row r="105" spans="2:24" ht="13.5" thickBot="1" x14ac:dyDescent="0.25">
      <c r="B105" s="93" t="s">
        <v>66</v>
      </c>
      <c r="C105" s="94"/>
      <c r="D105" s="198">
        <f>SUM(D97:D104)</f>
        <v>4429</v>
      </c>
      <c r="E105" s="198">
        <f t="shared" ref="E105:M105" si="19">SUM(E97:E104)</f>
        <v>4970</v>
      </c>
      <c r="F105" s="198">
        <f t="shared" si="19"/>
        <v>5098</v>
      </c>
      <c r="G105" s="198">
        <f t="shared" si="19"/>
        <v>4951</v>
      </c>
      <c r="H105" s="198">
        <f t="shared" si="19"/>
        <v>4901</v>
      </c>
      <c r="I105" s="198">
        <f t="shared" si="19"/>
        <v>5090</v>
      </c>
      <c r="J105" s="198">
        <f t="shared" si="19"/>
        <v>5041</v>
      </c>
      <c r="K105" s="198">
        <f t="shared" si="19"/>
        <v>5735</v>
      </c>
      <c r="L105" s="198">
        <f t="shared" si="19"/>
        <v>5155</v>
      </c>
      <c r="M105" s="198">
        <f t="shared" si="19"/>
        <v>5036</v>
      </c>
      <c r="N105" s="198">
        <f t="shared" ref="N105:V105" si="20">SUM(N97:N104)</f>
        <v>4649</v>
      </c>
      <c r="O105" s="198">
        <f t="shared" si="20"/>
        <v>4864</v>
      </c>
      <c r="P105" s="198">
        <f t="shared" si="20"/>
        <v>5295</v>
      </c>
      <c r="Q105" s="198">
        <f t="shared" si="20"/>
        <v>6194</v>
      </c>
      <c r="R105" s="198">
        <f t="shared" si="20"/>
        <v>6209</v>
      </c>
      <c r="S105" s="198">
        <f t="shared" si="20"/>
        <v>4870</v>
      </c>
      <c r="T105" s="198">
        <f t="shared" si="20"/>
        <v>5688</v>
      </c>
      <c r="U105" s="198">
        <f t="shared" si="20"/>
        <v>4949</v>
      </c>
      <c r="V105" s="198">
        <f t="shared" si="20"/>
        <v>6860</v>
      </c>
      <c r="W105" s="198">
        <v>6245</v>
      </c>
      <c r="X105" s="198"/>
    </row>
    <row r="106" spans="2:24" x14ac:dyDescent="0.2">
      <c r="B106" s="15"/>
      <c r="C106" s="16"/>
      <c r="D106" s="15"/>
      <c r="E106" s="15"/>
      <c r="F106" s="15"/>
      <c r="G106" s="15"/>
      <c r="H106" s="15"/>
      <c r="I106" s="15"/>
      <c r="J106" s="15"/>
      <c r="K106" s="15"/>
      <c r="L106" s="15"/>
      <c r="M106" s="15"/>
      <c r="N106" s="95"/>
      <c r="O106" s="95"/>
      <c r="P106" s="95"/>
    </row>
    <row r="107" spans="2:24" ht="13.5" customHeight="1" x14ac:dyDescent="0.2">
      <c r="B107" s="266" t="s">
        <v>74</v>
      </c>
      <c r="C107" s="267"/>
      <c r="D107" s="267"/>
      <c r="E107" s="267"/>
      <c r="F107" s="267"/>
      <c r="G107" s="267"/>
      <c r="H107" s="267"/>
      <c r="I107" s="267"/>
      <c r="J107" s="267"/>
      <c r="K107" s="267"/>
      <c r="L107" s="267"/>
      <c r="M107" s="267"/>
      <c r="N107" s="267"/>
      <c r="O107" s="267"/>
      <c r="P107" s="267"/>
      <c r="Q107" s="267"/>
      <c r="R107" s="267"/>
      <c r="S107" s="267"/>
      <c r="T107" s="267"/>
      <c r="U107" s="267"/>
      <c r="V107" s="214"/>
      <c r="W107" s="214"/>
      <c r="X107" s="214"/>
    </row>
    <row r="108" spans="2:24" x14ac:dyDescent="0.2">
      <c r="B108" s="15"/>
      <c r="C108" s="16"/>
      <c r="D108" s="15"/>
      <c r="E108" s="15"/>
      <c r="F108" s="15"/>
      <c r="G108" s="15"/>
      <c r="H108" s="15"/>
      <c r="I108" s="15"/>
      <c r="J108" s="15"/>
      <c r="K108" s="15"/>
      <c r="L108" s="15"/>
      <c r="M108" s="15"/>
      <c r="N108" s="95"/>
      <c r="O108" s="95"/>
      <c r="P108" s="95"/>
    </row>
    <row r="109" spans="2:24" ht="13.5" customHeight="1" thickBot="1" x14ac:dyDescent="0.25">
      <c r="B109" s="261" t="s">
        <v>54</v>
      </c>
      <c r="C109" s="261"/>
      <c r="D109" s="261"/>
      <c r="E109" s="261"/>
      <c r="F109" s="261"/>
      <c r="G109" s="261"/>
      <c r="H109" s="261"/>
      <c r="I109" s="261"/>
      <c r="J109" s="261"/>
      <c r="K109" s="261"/>
      <c r="L109" s="261"/>
      <c r="M109" s="261"/>
      <c r="N109" s="261"/>
      <c r="O109" s="261"/>
      <c r="P109" s="261"/>
      <c r="Q109" s="261"/>
      <c r="R109" s="261"/>
      <c r="S109" s="261"/>
      <c r="T109" s="261"/>
      <c r="U109" s="261"/>
      <c r="V109" s="213"/>
      <c r="W109" s="213"/>
      <c r="X109" s="213"/>
    </row>
    <row r="110" spans="2:24" ht="13.5" thickBot="1" x14ac:dyDescent="0.25">
      <c r="B110" s="96" t="s">
        <v>62</v>
      </c>
      <c r="C110" s="200" t="s">
        <v>56</v>
      </c>
      <c r="D110" s="179" t="s">
        <v>38</v>
      </c>
      <c r="E110" s="179" t="s">
        <v>39</v>
      </c>
      <c r="F110" s="179" t="s">
        <v>40</v>
      </c>
      <c r="G110" s="179" t="s">
        <v>41</v>
      </c>
      <c r="H110" s="179" t="s">
        <v>42</v>
      </c>
      <c r="I110" s="179" t="s">
        <v>43</v>
      </c>
      <c r="J110" s="179" t="s">
        <v>44</v>
      </c>
      <c r="K110" s="179" t="s">
        <v>101</v>
      </c>
      <c r="L110" s="179" t="s">
        <v>103</v>
      </c>
      <c r="M110" s="179" t="s">
        <v>104</v>
      </c>
      <c r="N110" s="180" t="s">
        <v>111</v>
      </c>
      <c r="O110" s="180" t="s">
        <v>112</v>
      </c>
      <c r="P110" s="180" t="s">
        <v>113</v>
      </c>
      <c r="Q110" s="180" t="s">
        <v>121</v>
      </c>
      <c r="R110" s="181" t="s">
        <v>128</v>
      </c>
      <c r="S110" s="181" t="s">
        <v>129</v>
      </c>
      <c r="T110" s="181" t="s">
        <v>131</v>
      </c>
      <c r="U110" s="201" t="str">
        <f>+U96</f>
        <v>2020-21</v>
      </c>
      <c r="V110" s="136" t="str">
        <f>+V96</f>
        <v>2021-22</v>
      </c>
      <c r="W110" s="237" t="str">
        <f>+W96</f>
        <v>2022-23</v>
      </c>
      <c r="X110" s="237" t="str">
        <f>+X96</f>
        <v>2023-24</v>
      </c>
    </row>
    <row r="111" spans="2:24" x14ac:dyDescent="0.2">
      <c r="B111" s="10" t="s">
        <v>75</v>
      </c>
      <c r="C111" s="11" t="s">
        <v>58</v>
      </c>
      <c r="D111" s="92">
        <f>+D97+D100+D103</f>
        <v>1564</v>
      </c>
      <c r="E111" s="92">
        <f t="shared" ref="E111:M112" si="21">+E97+E100+E103</f>
        <v>1655</v>
      </c>
      <c r="F111" s="92">
        <f t="shared" si="21"/>
        <v>1925</v>
      </c>
      <c r="G111" s="92">
        <f t="shared" si="21"/>
        <v>1942</v>
      </c>
      <c r="H111" s="92">
        <f t="shared" si="21"/>
        <v>2116</v>
      </c>
      <c r="I111" s="92">
        <f t="shared" si="21"/>
        <v>2218</v>
      </c>
      <c r="J111" s="92">
        <f t="shared" si="21"/>
        <v>2297</v>
      </c>
      <c r="K111" s="92">
        <f t="shared" si="21"/>
        <v>2687</v>
      </c>
      <c r="L111" s="92">
        <f t="shared" si="21"/>
        <v>2256</v>
      </c>
      <c r="M111" s="92">
        <f t="shared" si="21"/>
        <v>2080</v>
      </c>
      <c r="N111" s="92">
        <v>2002</v>
      </c>
      <c r="O111" s="92">
        <f>+O97+O100+O103</f>
        <v>1941</v>
      </c>
      <c r="P111" s="92">
        <v>1954</v>
      </c>
      <c r="Q111" s="92">
        <v>1990</v>
      </c>
      <c r="R111" s="85">
        <v>2107</v>
      </c>
      <c r="S111" s="85">
        <f>+S100+S103</f>
        <v>1881</v>
      </c>
      <c r="T111" s="85">
        <f>+T97+T100+T103</f>
        <v>2268</v>
      </c>
      <c r="U111" s="85">
        <f>+U97+U100+U103</f>
        <v>1750</v>
      </c>
      <c r="V111" s="85">
        <f>V97+V103+V100</f>
        <v>2821</v>
      </c>
      <c r="W111" s="85">
        <v>2348</v>
      </c>
      <c r="X111" s="85"/>
    </row>
    <row r="112" spans="2:24" x14ac:dyDescent="0.2">
      <c r="B112" s="12" t="s">
        <v>76</v>
      </c>
      <c r="C112" s="13" t="s">
        <v>58</v>
      </c>
      <c r="D112" s="92">
        <f>+D98+D101+D104</f>
        <v>277</v>
      </c>
      <c r="E112" s="92">
        <f t="shared" si="21"/>
        <v>346</v>
      </c>
      <c r="F112" s="92">
        <f t="shared" si="21"/>
        <v>377</v>
      </c>
      <c r="G112" s="92">
        <f t="shared" si="21"/>
        <v>360</v>
      </c>
      <c r="H112" s="92">
        <f t="shared" si="21"/>
        <v>399</v>
      </c>
      <c r="I112" s="92">
        <f t="shared" si="21"/>
        <v>443</v>
      </c>
      <c r="J112" s="92">
        <f t="shared" si="21"/>
        <v>541</v>
      </c>
      <c r="K112" s="92">
        <f t="shared" si="21"/>
        <v>579</v>
      </c>
      <c r="L112" s="92">
        <f t="shared" si="21"/>
        <v>695</v>
      </c>
      <c r="M112" s="92">
        <f t="shared" si="21"/>
        <v>754</v>
      </c>
      <c r="N112" s="92">
        <v>596</v>
      </c>
      <c r="O112" s="92">
        <f>+O98+O101+O104</f>
        <v>747</v>
      </c>
      <c r="P112" s="92">
        <v>771</v>
      </c>
      <c r="Q112" s="92">
        <v>986</v>
      </c>
      <c r="R112" s="85">
        <v>1201</v>
      </c>
      <c r="S112" s="85">
        <f>+S104+S101+S98</f>
        <v>865</v>
      </c>
      <c r="T112" s="85">
        <f>+T98+T101+T104</f>
        <v>1017</v>
      </c>
      <c r="U112" s="85">
        <f>+U98+U101+U104</f>
        <v>863</v>
      </c>
      <c r="V112" s="85">
        <f>V104+V101+V98</f>
        <v>929</v>
      </c>
      <c r="W112" s="85">
        <v>1070</v>
      </c>
      <c r="X112" s="85"/>
    </row>
    <row r="113" spans="2:24" ht="13.5" thickBot="1" x14ac:dyDescent="0.25">
      <c r="B113" s="12" t="s">
        <v>77</v>
      </c>
      <c r="C113" s="13" t="s">
        <v>58</v>
      </c>
      <c r="D113" s="92">
        <f>+D99+D102</f>
        <v>2588</v>
      </c>
      <c r="E113" s="92">
        <f t="shared" ref="E113:J113" si="22">+E99+E102</f>
        <v>2969</v>
      </c>
      <c r="F113" s="92">
        <f t="shared" si="22"/>
        <v>2796</v>
      </c>
      <c r="G113" s="92">
        <f t="shared" si="22"/>
        <v>2649</v>
      </c>
      <c r="H113" s="92">
        <f t="shared" si="22"/>
        <v>2386</v>
      </c>
      <c r="I113" s="92">
        <f t="shared" si="22"/>
        <v>2429</v>
      </c>
      <c r="J113" s="92">
        <f t="shared" si="22"/>
        <v>2203</v>
      </c>
      <c r="K113" s="92">
        <f>+K99+K102</f>
        <v>2469</v>
      </c>
      <c r="L113" s="92">
        <f>+L99+L102</f>
        <v>2204</v>
      </c>
      <c r="M113" s="92">
        <f>+M99+M102</f>
        <v>2202</v>
      </c>
      <c r="N113" s="92">
        <v>1900</v>
      </c>
      <c r="O113" s="92">
        <f>+O102+O99</f>
        <v>2176</v>
      </c>
      <c r="P113" s="92">
        <v>2570</v>
      </c>
      <c r="Q113" s="92">
        <v>3218</v>
      </c>
      <c r="R113" s="85">
        <v>2901</v>
      </c>
      <c r="S113" s="85">
        <f>+S99+S102</f>
        <v>2087</v>
      </c>
      <c r="T113" s="85">
        <f>+T99+T102</f>
        <v>2403</v>
      </c>
      <c r="U113" s="85">
        <f>+U99+U102</f>
        <v>2336</v>
      </c>
      <c r="V113" s="85">
        <f>V103+V99</f>
        <v>2924</v>
      </c>
      <c r="W113" s="85">
        <v>2827</v>
      </c>
      <c r="X113" s="85"/>
    </row>
    <row r="114" spans="2:24" ht="13.5" thickBot="1" x14ac:dyDescent="0.25">
      <c r="B114" s="93" t="s">
        <v>66</v>
      </c>
      <c r="C114" s="94"/>
      <c r="D114" s="198">
        <f>SUM(D111:D113)</f>
        <v>4429</v>
      </c>
      <c r="E114" s="198">
        <f t="shared" ref="E114:M114" si="23">SUM(E111:E113)</f>
        <v>4970</v>
      </c>
      <c r="F114" s="198">
        <f t="shared" si="23"/>
        <v>5098</v>
      </c>
      <c r="G114" s="198">
        <f t="shared" si="23"/>
        <v>4951</v>
      </c>
      <c r="H114" s="198">
        <f t="shared" si="23"/>
        <v>4901</v>
      </c>
      <c r="I114" s="198">
        <f t="shared" si="23"/>
        <v>5090</v>
      </c>
      <c r="J114" s="198">
        <f t="shared" si="23"/>
        <v>5041</v>
      </c>
      <c r="K114" s="198">
        <f t="shared" si="23"/>
        <v>5735</v>
      </c>
      <c r="L114" s="198">
        <f t="shared" si="23"/>
        <v>5155</v>
      </c>
      <c r="M114" s="198">
        <f t="shared" si="23"/>
        <v>5036</v>
      </c>
      <c r="N114" s="198">
        <f t="shared" ref="N114:U114" si="24">SUM(N111:N113)</f>
        <v>4498</v>
      </c>
      <c r="O114" s="198">
        <f t="shared" si="24"/>
        <v>4864</v>
      </c>
      <c r="P114" s="198">
        <f t="shared" si="24"/>
        <v>5295</v>
      </c>
      <c r="Q114" s="198">
        <f t="shared" si="24"/>
        <v>6194</v>
      </c>
      <c r="R114" s="202">
        <f t="shared" si="24"/>
        <v>6209</v>
      </c>
      <c r="S114" s="202">
        <f t="shared" si="24"/>
        <v>4833</v>
      </c>
      <c r="T114" s="202">
        <f t="shared" si="24"/>
        <v>5688</v>
      </c>
      <c r="U114" s="202">
        <f t="shared" si="24"/>
        <v>4949</v>
      </c>
      <c r="V114" s="202">
        <f>SUM(V111:V113)</f>
        <v>6674</v>
      </c>
      <c r="W114" s="202">
        <v>6245</v>
      </c>
      <c r="X114" s="202"/>
    </row>
    <row r="118" spans="2:24" x14ac:dyDescent="0.2">
      <c r="B118" s="268" t="s">
        <v>78</v>
      </c>
      <c r="C118" s="268"/>
      <c r="D118" s="268"/>
      <c r="E118" s="268"/>
      <c r="F118" s="268"/>
      <c r="G118" s="268"/>
      <c r="H118" s="268"/>
      <c r="I118" s="268"/>
      <c r="J118" s="268"/>
      <c r="K118" s="268"/>
      <c r="L118" s="268"/>
      <c r="M118" s="268"/>
      <c r="N118" s="268"/>
      <c r="O118" s="268"/>
      <c r="P118" s="268"/>
      <c r="Q118" s="268"/>
      <c r="R118" s="268"/>
      <c r="S118" s="268"/>
      <c r="T118" s="268"/>
      <c r="U118" s="268"/>
      <c r="V118" s="216"/>
      <c r="W118" s="216"/>
      <c r="X118" s="216"/>
    </row>
    <row r="119" spans="2:24" x14ac:dyDescent="0.2">
      <c r="B119" s="145"/>
      <c r="C119" s="146"/>
      <c r="D119" s="145"/>
      <c r="E119" s="145"/>
      <c r="F119" s="145"/>
      <c r="G119" s="145"/>
      <c r="H119" s="145"/>
      <c r="I119" s="145"/>
      <c r="J119" s="145"/>
      <c r="K119" s="145"/>
      <c r="L119" s="145"/>
      <c r="M119" s="145"/>
      <c r="N119" s="156"/>
      <c r="O119" s="156"/>
      <c r="P119" s="156"/>
      <c r="Q119" s="145"/>
    </row>
    <row r="120" spans="2:24" ht="13.5" customHeight="1" x14ac:dyDescent="0.2">
      <c r="B120" s="268" t="s">
        <v>79</v>
      </c>
      <c r="C120" s="268"/>
      <c r="D120" s="268"/>
      <c r="E120" s="268"/>
      <c r="F120" s="268"/>
      <c r="G120" s="268"/>
      <c r="H120" s="268"/>
      <c r="I120" s="268"/>
      <c r="J120" s="268"/>
      <c r="K120" s="268"/>
      <c r="L120" s="268"/>
      <c r="M120" s="268"/>
      <c r="N120" s="268"/>
      <c r="O120" s="268"/>
      <c r="P120" s="268"/>
      <c r="Q120" s="268"/>
      <c r="R120" s="268"/>
      <c r="S120" s="268"/>
      <c r="T120" s="268"/>
      <c r="U120" s="268"/>
      <c r="V120" s="216"/>
      <c r="W120" s="216"/>
      <c r="X120" s="216"/>
    </row>
    <row r="121" spans="2:24" x14ac:dyDescent="0.2">
      <c r="B121" s="145"/>
      <c r="C121" s="146"/>
      <c r="D121" s="145"/>
      <c r="E121" s="145"/>
      <c r="F121" s="145"/>
      <c r="G121" s="145"/>
      <c r="H121" s="145"/>
      <c r="I121" s="145"/>
      <c r="J121" s="145"/>
      <c r="K121" s="145"/>
      <c r="L121" s="145"/>
      <c r="M121" s="145"/>
      <c r="N121" s="156"/>
      <c r="O121" s="156"/>
      <c r="P121" s="156"/>
      <c r="Q121" s="145"/>
    </row>
    <row r="122" spans="2:24" x14ac:dyDescent="0.2">
      <c r="B122" s="145"/>
      <c r="C122" s="146"/>
      <c r="D122" s="145"/>
      <c r="E122" s="145"/>
      <c r="F122" s="145"/>
      <c r="G122" s="145"/>
      <c r="H122" s="145"/>
      <c r="I122" s="145"/>
      <c r="J122" s="145"/>
      <c r="K122" s="145"/>
      <c r="L122" s="145"/>
      <c r="M122" s="145"/>
      <c r="N122" s="156"/>
      <c r="O122" s="156"/>
      <c r="P122" s="156"/>
      <c r="Q122" s="145"/>
    </row>
    <row r="123" spans="2:24" ht="13.5" customHeight="1" thickBot="1" x14ac:dyDescent="0.25">
      <c r="B123" s="261" t="s">
        <v>54</v>
      </c>
      <c r="C123" s="261"/>
      <c r="D123" s="261"/>
      <c r="E123" s="261"/>
      <c r="F123" s="261"/>
      <c r="G123" s="261"/>
      <c r="H123" s="261"/>
      <c r="I123" s="261"/>
      <c r="J123" s="261"/>
      <c r="K123" s="261"/>
      <c r="L123" s="261"/>
      <c r="M123" s="261"/>
      <c r="N123" s="261"/>
      <c r="O123" s="261"/>
      <c r="P123" s="261"/>
      <c r="Q123" s="261"/>
      <c r="R123" s="261"/>
      <c r="S123" s="261"/>
      <c r="T123" s="261"/>
      <c r="U123" s="261"/>
      <c r="V123" s="213"/>
      <c r="W123" s="213"/>
      <c r="X123" s="213"/>
    </row>
    <row r="124" spans="2:24" ht="13.5" thickBot="1" x14ac:dyDescent="0.25">
      <c r="B124" s="7" t="s">
        <v>80</v>
      </c>
      <c r="C124" s="23" t="s">
        <v>56</v>
      </c>
      <c r="D124" s="25" t="s">
        <v>38</v>
      </c>
      <c r="E124" s="74" t="s">
        <v>39</v>
      </c>
      <c r="F124" s="74" t="s">
        <v>40</v>
      </c>
      <c r="G124" s="74" t="s">
        <v>41</v>
      </c>
      <c r="H124" s="74" t="s">
        <v>42</v>
      </c>
      <c r="I124" s="74" t="s">
        <v>43</v>
      </c>
      <c r="J124" s="74" t="s">
        <v>44</v>
      </c>
      <c r="K124" s="76" t="s">
        <v>101</v>
      </c>
      <c r="L124" s="74" t="s">
        <v>103</v>
      </c>
      <c r="M124" s="74" t="s">
        <v>104</v>
      </c>
      <c r="N124" s="186" t="s">
        <v>111</v>
      </c>
      <c r="O124" s="186" t="s">
        <v>112</v>
      </c>
      <c r="P124" s="186" t="s">
        <v>113</v>
      </c>
      <c r="Q124" s="186" t="s">
        <v>121</v>
      </c>
      <c r="R124" s="209" t="s">
        <v>128</v>
      </c>
      <c r="S124" s="209" t="s">
        <v>129</v>
      </c>
      <c r="T124" s="209" t="s">
        <v>131</v>
      </c>
      <c r="U124" s="209" t="s">
        <v>132</v>
      </c>
      <c r="V124" s="209" t="s">
        <v>139</v>
      </c>
      <c r="W124" s="209" t="s">
        <v>142</v>
      </c>
      <c r="X124" s="209" t="s">
        <v>146</v>
      </c>
    </row>
    <row r="125" spans="2:24" x14ac:dyDescent="0.2">
      <c r="B125" s="165" t="s">
        <v>81</v>
      </c>
      <c r="C125" s="188" t="s">
        <v>58</v>
      </c>
      <c r="D125" s="151"/>
      <c r="E125" s="151"/>
      <c r="F125" s="151"/>
      <c r="G125" s="47">
        <v>29563</v>
      </c>
      <c r="H125" s="47">
        <v>30852</v>
      </c>
      <c r="I125" s="47">
        <v>24692</v>
      </c>
      <c r="J125" s="47">
        <v>16837</v>
      </c>
      <c r="K125" s="47">
        <v>18303</v>
      </c>
      <c r="L125" s="47">
        <v>13127</v>
      </c>
      <c r="M125" s="47">
        <v>6132</v>
      </c>
      <c r="N125" s="167">
        <v>6578</v>
      </c>
      <c r="O125" s="167">
        <v>10951</v>
      </c>
      <c r="P125" s="167">
        <v>12965</v>
      </c>
      <c r="Q125" s="167">
        <v>12008</v>
      </c>
      <c r="R125" s="168">
        <v>10313</v>
      </c>
      <c r="S125" s="168">
        <v>12693</v>
      </c>
      <c r="T125" s="168">
        <v>12558</v>
      </c>
      <c r="U125" s="168">
        <v>9505</v>
      </c>
      <c r="V125" s="168">
        <v>5290</v>
      </c>
      <c r="W125" s="168">
        <v>4205</v>
      </c>
      <c r="X125" s="168"/>
    </row>
    <row r="126" spans="2:24" x14ac:dyDescent="0.2">
      <c r="B126" s="166" t="s">
        <v>82</v>
      </c>
      <c r="C126" s="203" t="s">
        <v>58</v>
      </c>
      <c r="D126" s="151"/>
      <c r="E126" s="151"/>
      <c r="F126" s="151"/>
      <c r="G126" s="47">
        <v>106595</v>
      </c>
      <c r="H126" s="47">
        <v>120186</v>
      </c>
      <c r="I126" s="47">
        <v>141155</v>
      </c>
      <c r="J126" s="47">
        <v>110679</v>
      </c>
      <c r="K126" s="47">
        <v>132942</v>
      </c>
      <c r="L126" s="47">
        <v>119035</v>
      </c>
      <c r="M126" s="47">
        <v>61381</v>
      </c>
      <c r="N126" s="167">
        <v>62212</v>
      </c>
      <c r="O126" s="167">
        <v>53187</v>
      </c>
      <c r="P126" s="167">
        <v>65995</v>
      </c>
      <c r="Q126" s="167">
        <v>103657</v>
      </c>
      <c r="R126" s="167">
        <v>98402</v>
      </c>
      <c r="S126" s="167">
        <v>103479</v>
      </c>
      <c r="T126" s="167">
        <v>145496</v>
      </c>
      <c r="U126" s="168">
        <v>109792</v>
      </c>
      <c r="V126" s="168">
        <v>120443</v>
      </c>
      <c r="W126" s="168">
        <v>115817</v>
      </c>
      <c r="X126" s="168"/>
    </row>
    <row r="127" spans="2:24" x14ac:dyDescent="0.2">
      <c r="B127" s="166" t="s">
        <v>83</v>
      </c>
      <c r="C127" s="203" t="s">
        <v>58</v>
      </c>
      <c r="D127" s="151"/>
      <c r="E127" s="151"/>
      <c r="F127" s="151"/>
      <c r="G127" s="47">
        <v>7532</v>
      </c>
      <c r="H127" s="47">
        <v>6565</v>
      </c>
      <c r="I127" s="47">
        <v>6315</v>
      </c>
      <c r="J127" s="47">
        <v>5752</v>
      </c>
      <c r="K127" s="47">
        <v>4802</v>
      </c>
      <c r="L127" s="47">
        <v>4042</v>
      </c>
      <c r="M127" s="47">
        <v>3183</v>
      </c>
      <c r="N127" s="167">
        <v>3266</v>
      </c>
      <c r="O127" s="167">
        <v>3656</v>
      </c>
      <c r="P127" s="167">
        <v>4408</v>
      </c>
      <c r="Q127" s="167">
        <v>3961</v>
      </c>
      <c r="R127" s="168">
        <v>3059</v>
      </c>
      <c r="S127" s="168">
        <v>2846</v>
      </c>
      <c r="T127" s="168">
        <v>2549</v>
      </c>
      <c r="U127" s="168">
        <v>2033</v>
      </c>
      <c r="V127" s="168">
        <v>1392</v>
      </c>
      <c r="W127" s="168">
        <v>914</v>
      </c>
      <c r="X127" s="168"/>
    </row>
    <row r="128" spans="2:24" x14ac:dyDescent="0.2">
      <c r="B128" s="166" t="s">
        <v>84</v>
      </c>
      <c r="C128" s="203" t="s">
        <v>58</v>
      </c>
      <c r="D128" s="151"/>
      <c r="E128" s="151"/>
      <c r="F128" s="151"/>
      <c r="G128" s="47">
        <v>63055</v>
      </c>
      <c r="H128" s="47">
        <v>34000</v>
      </c>
      <c r="I128" s="47">
        <v>50588</v>
      </c>
      <c r="J128" s="47">
        <v>42216</v>
      </c>
      <c r="K128" s="47">
        <v>43483</v>
      </c>
      <c r="L128" s="47">
        <v>41977</v>
      </c>
      <c r="M128" s="47">
        <v>33086</v>
      </c>
      <c r="N128" s="167">
        <v>34733</v>
      </c>
      <c r="O128" s="167">
        <v>35031</v>
      </c>
      <c r="P128" s="167">
        <v>35492</v>
      </c>
      <c r="Q128" s="167">
        <v>22970</v>
      </c>
      <c r="R128" s="168">
        <v>28443</v>
      </c>
      <c r="S128" s="168">
        <v>26042</v>
      </c>
      <c r="T128" s="168">
        <v>41919</v>
      </c>
      <c r="U128" s="168">
        <v>38003</v>
      </c>
      <c r="V128" s="168">
        <v>24090</v>
      </c>
      <c r="W128" s="168">
        <v>13067</v>
      </c>
      <c r="X128" s="168"/>
    </row>
    <row r="129" spans="2:24" x14ac:dyDescent="0.2">
      <c r="B129" s="166" t="s">
        <v>85</v>
      </c>
      <c r="C129" s="203" t="s">
        <v>58</v>
      </c>
      <c r="D129" s="151"/>
      <c r="E129" s="151"/>
      <c r="F129" s="151"/>
      <c r="G129" s="47">
        <v>6138</v>
      </c>
      <c r="H129" s="47">
        <v>6181</v>
      </c>
      <c r="I129" s="47">
        <v>9435</v>
      </c>
      <c r="J129" s="47">
        <v>9390</v>
      </c>
      <c r="K129" s="47">
        <v>12361</v>
      </c>
      <c r="L129" s="47">
        <v>10820</v>
      </c>
      <c r="M129" s="47">
        <v>3205</v>
      </c>
      <c r="N129" s="167">
        <v>3333</v>
      </c>
      <c r="O129" s="167">
        <v>2668</v>
      </c>
      <c r="P129" s="167">
        <v>2682</v>
      </c>
      <c r="Q129" s="167">
        <v>11133</v>
      </c>
      <c r="R129" s="168">
        <v>15050</v>
      </c>
      <c r="S129" s="168">
        <v>2816</v>
      </c>
      <c r="T129" s="168">
        <v>2737</v>
      </c>
      <c r="U129" s="168">
        <v>3243</v>
      </c>
      <c r="V129" s="168">
        <v>3871</v>
      </c>
      <c r="W129" s="168">
        <v>3290</v>
      </c>
      <c r="X129" s="168"/>
    </row>
    <row r="130" spans="2:24" x14ac:dyDescent="0.2">
      <c r="B130" s="166" t="s">
        <v>86</v>
      </c>
      <c r="C130" s="203" t="s">
        <v>58</v>
      </c>
      <c r="D130" s="151"/>
      <c r="E130" s="151"/>
      <c r="F130" s="151"/>
      <c r="G130" s="47">
        <v>1340</v>
      </c>
      <c r="H130" s="47">
        <v>1173</v>
      </c>
      <c r="I130" s="47">
        <v>1161</v>
      </c>
      <c r="J130" s="47">
        <v>992</v>
      </c>
      <c r="K130" s="47">
        <v>918</v>
      </c>
      <c r="L130" s="47">
        <v>945</v>
      </c>
      <c r="M130" s="47">
        <v>628</v>
      </c>
      <c r="N130" s="167">
        <v>670</v>
      </c>
      <c r="O130" s="167">
        <v>284</v>
      </c>
      <c r="P130" s="167">
        <v>373</v>
      </c>
      <c r="Q130" s="167">
        <v>234</v>
      </c>
      <c r="R130" s="168">
        <v>256</v>
      </c>
      <c r="S130" s="168">
        <v>173</v>
      </c>
      <c r="T130" s="168">
        <v>272</v>
      </c>
      <c r="U130" s="211"/>
      <c r="V130" s="211"/>
      <c r="W130" s="211"/>
      <c r="X130" s="211"/>
    </row>
    <row r="131" spans="2:24" x14ac:dyDescent="0.2">
      <c r="B131" s="166" t="s">
        <v>87</v>
      </c>
      <c r="C131" s="203" t="s">
        <v>58</v>
      </c>
      <c r="D131" s="151"/>
      <c r="E131" s="151"/>
      <c r="F131" s="151"/>
      <c r="G131" s="47">
        <v>56517</v>
      </c>
      <c r="H131" s="47">
        <v>87693</v>
      </c>
      <c r="I131" s="47">
        <v>87666</v>
      </c>
      <c r="J131" s="47">
        <v>81024</v>
      </c>
      <c r="K131" s="47">
        <v>80026</v>
      </c>
      <c r="L131" s="47">
        <v>58789</v>
      </c>
      <c r="M131" s="47">
        <v>60408</v>
      </c>
      <c r="N131" s="167">
        <v>62475</v>
      </c>
      <c r="O131" s="167">
        <v>59901</v>
      </c>
      <c r="P131" s="167">
        <v>62945</v>
      </c>
      <c r="Q131" s="167">
        <v>81416</v>
      </c>
      <c r="R131" s="168">
        <v>85830</v>
      </c>
      <c r="S131" s="168">
        <v>70422</v>
      </c>
      <c r="T131" s="168">
        <v>145141</v>
      </c>
      <c r="U131" s="168">
        <v>67670</v>
      </c>
      <c r="V131" s="168">
        <v>94272</v>
      </c>
      <c r="W131" s="168">
        <v>100903</v>
      </c>
      <c r="X131" s="168"/>
    </row>
    <row r="132" spans="2:24" x14ac:dyDescent="0.2">
      <c r="B132" s="166" t="s">
        <v>88</v>
      </c>
      <c r="C132" s="203" t="s">
        <v>58</v>
      </c>
      <c r="D132" s="151"/>
      <c r="E132" s="151"/>
      <c r="F132" s="151"/>
      <c r="G132" s="47">
        <v>1359</v>
      </c>
      <c r="H132" s="47">
        <v>1845</v>
      </c>
      <c r="I132" s="47">
        <v>2124</v>
      </c>
      <c r="J132" s="47">
        <v>1855</v>
      </c>
      <c r="K132" s="47">
        <v>1441</v>
      </c>
      <c r="L132" s="47">
        <v>835</v>
      </c>
      <c r="M132" s="47">
        <v>1807</v>
      </c>
      <c r="N132" s="167">
        <v>1810</v>
      </c>
      <c r="O132" s="167">
        <v>824</v>
      </c>
      <c r="P132" s="167">
        <v>691</v>
      </c>
      <c r="Q132" s="167">
        <v>763</v>
      </c>
      <c r="R132" s="168">
        <v>1065</v>
      </c>
      <c r="S132" s="168">
        <v>1167</v>
      </c>
      <c r="T132" s="168">
        <v>1106</v>
      </c>
      <c r="U132" s="168">
        <v>1320</v>
      </c>
      <c r="V132" s="168">
        <v>1184</v>
      </c>
      <c r="W132" s="168">
        <v>955</v>
      </c>
      <c r="X132" s="168"/>
    </row>
    <row r="133" spans="2:24" x14ac:dyDescent="0.2">
      <c r="B133" s="166" t="s">
        <v>89</v>
      </c>
      <c r="C133" s="203" t="s">
        <v>58</v>
      </c>
      <c r="D133" s="151"/>
      <c r="E133" s="151"/>
      <c r="F133" s="151"/>
      <c r="G133" s="47">
        <v>397</v>
      </c>
      <c r="H133" s="47">
        <v>470</v>
      </c>
      <c r="I133" s="47">
        <v>444</v>
      </c>
      <c r="J133" s="47">
        <v>357</v>
      </c>
      <c r="K133" s="47">
        <v>397</v>
      </c>
      <c r="L133" s="47">
        <v>385</v>
      </c>
      <c r="M133" s="47">
        <v>344</v>
      </c>
      <c r="N133" s="167">
        <v>345</v>
      </c>
      <c r="O133" s="167">
        <v>234</v>
      </c>
      <c r="P133" s="167">
        <v>233</v>
      </c>
      <c r="Q133" s="167">
        <v>191</v>
      </c>
      <c r="R133" s="168">
        <v>269</v>
      </c>
      <c r="S133" s="168">
        <v>131</v>
      </c>
      <c r="T133" s="168">
        <v>116</v>
      </c>
      <c r="U133" s="168">
        <v>475</v>
      </c>
      <c r="V133" s="168">
        <v>241</v>
      </c>
      <c r="W133" s="168">
        <v>98</v>
      </c>
      <c r="X133" s="168"/>
    </row>
    <row r="134" spans="2:24" x14ac:dyDescent="0.2">
      <c r="B134" s="166" t="s">
        <v>90</v>
      </c>
      <c r="C134" s="203" t="s">
        <v>58</v>
      </c>
      <c r="D134" s="151"/>
      <c r="E134" s="151"/>
      <c r="F134" s="151"/>
      <c r="G134" s="47">
        <v>7814</v>
      </c>
      <c r="H134" s="47">
        <v>7302</v>
      </c>
      <c r="I134" s="47">
        <v>13046</v>
      </c>
      <c r="J134" s="47"/>
      <c r="K134" s="47">
        <v>14621</v>
      </c>
      <c r="L134" s="47">
        <v>15451</v>
      </c>
      <c r="M134" s="47">
        <v>11447</v>
      </c>
      <c r="N134" s="167">
        <v>11543</v>
      </c>
      <c r="O134" s="167">
        <v>11133</v>
      </c>
      <c r="P134" s="167">
        <v>7570</v>
      </c>
      <c r="Q134" s="167">
        <v>4998</v>
      </c>
      <c r="R134" s="168">
        <v>6571</v>
      </c>
      <c r="S134" s="168">
        <v>4917</v>
      </c>
      <c r="T134" s="168">
        <v>4720</v>
      </c>
      <c r="U134" s="168">
        <v>353</v>
      </c>
      <c r="V134" s="168">
        <v>4852</v>
      </c>
      <c r="W134" s="168">
        <v>1494</v>
      </c>
      <c r="X134" s="168"/>
    </row>
    <row r="135" spans="2:24" x14ac:dyDescent="0.2">
      <c r="B135" s="166" t="s">
        <v>91</v>
      </c>
      <c r="C135" s="203" t="s">
        <v>58</v>
      </c>
      <c r="D135" s="151"/>
      <c r="E135" s="151"/>
      <c r="F135" s="151"/>
      <c r="G135" s="47">
        <v>2109</v>
      </c>
      <c r="H135" s="47">
        <v>1866</v>
      </c>
      <c r="I135" s="47">
        <v>3311</v>
      </c>
      <c r="J135" s="47">
        <v>3922</v>
      </c>
      <c r="K135" s="47">
        <v>5317</v>
      </c>
      <c r="L135" s="47">
        <v>3686</v>
      </c>
      <c r="M135" s="47">
        <v>2037</v>
      </c>
      <c r="N135" s="167">
        <v>2038</v>
      </c>
      <c r="O135" s="167">
        <v>2649</v>
      </c>
      <c r="P135" s="167">
        <v>1993</v>
      </c>
      <c r="Q135" s="167">
        <v>1778</v>
      </c>
      <c r="R135" s="168">
        <v>1341</v>
      </c>
      <c r="S135" s="168">
        <v>830</v>
      </c>
      <c r="T135" s="168">
        <v>1129</v>
      </c>
      <c r="U135" s="168">
        <v>284</v>
      </c>
      <c r="V135" s="168">
        <v>606</v>
      </c>
      <c r="W135" s="168">
        <v>1285</v>
      </c>
      <c r="X135" s="168"/>
    </row>
    <row r="136" spans="2:24" ht="13.5" thickBot="1" x14ac:dyDescent="0.25">
      <c r="B136" s="169" t="s">
        <v>92</v>
      </c>
      <c r="C136" s="204" t="s">
        <v>58</v>
      </c>
      <c r="D136" s="151"/>
      <c r="E136" s="151"/>
      <c r="F136" s="151"/>
      <c r="G136" s="47">
        <v>599</v>
      </c>
      <c r="H136" s="47">
        <v>512</v>
      </c>
      <c r="I136" s="47">
        <v>510</v>
      </c>
      <c r="J136" s="47">
        <v>664</v>
      </c>
      <c r="K136" s="47">
        <v>633</v>
      </c>
      <c r="L136" s="47">
        <v>598</v>
      </c>
      <c r="M136" s="47">
        <v>842</v>
      </c>
      <c r="N136" s="167">
        <v>852</v>
      </c>
      <c r="O136" s="167">
        <v>1439</v>
      </c>
      <c r="P136" s="167">
        <v>1423</v>
      </c>
      <c r="Q136" s="167">
        <v>962</v>
      </c>
      <c r="R136" s="168">
        <v>493</v>
      </c>
      <c r="S136" s="168">
        <v>445</v>
      </c>
      <c r="T136" s="168">
        <v>567</v>
      </c>
      <c r="U136" s="168">
        <v>649</v>
      </c>
      <c r="V136" s="168">
        <v>349</v>
      </c>
      <c r="W136" s="168">
        <v>524</v>
      </c>
      <c r="X136" s="168"/>
    </row>
    <row r="137" spans="2:24" ht="13.5" thickBot="1" x14ac:dyDescent="0.25">
      <c r="B137" s="155" t="s">
        <v>93</v>
      </c>
      <c r="C137" s="176"/>
      <c r="D137" s="136"/>
      <c r="E137" s="136"/>
      <c r="F137" s="136"/>
      <c r="G137" s="136">
        <f t="shared" ref="G137:M137" si="25">SUM(G125:G136)</f>
        <v>283018</v>
      </c>
      <c r="H137" s="136">
        <f t="shared" si="25"/>
        <v>298645</v>
      </c>
      <c r="I137" s="136">
        <f t="shared" si="25"/>
        <v>340447</v>
      </c>
      <c r="J137" s="136">
        <f t="shared" si="25"/>
        <v>273688</v>
      </c>
      <c r="K137" s="136">
        <f t="shared" si="25"/>
        <v>315244</v>
      </c>
      <c r="L137" s="136">
        <f t="shared" si="25"/>
        <v>269690</v>
      </c>
      <c r="M137" s="136">
        <f t="shared" si="25"/>
        <v>184500</v>
      </c>
      <c r="N137" s="136">
        <f t="shared" ref="N137:U137" si="26">SUM(N125:N136)</f>
        <v>189855</v>
      </c>
      <c r="O137" s="198">
        <f t="shared" si="26"/>
        <v>181957</v>
      </c>
      <c r="P137" s="198">
        <f t="shared" si="26"/>
        <v>196770</v>
      </c>
      <c r="Q137" s="198">
        <f t="shared" si="26"/>
        <v>244071</v>
      </c>
      <c r="R137" s="198">
        <f t="shared" si="26"/>
        <v>251092</v>
      </c>
      <c r="S137" s="198">
        <f t="shared" si="26"/>
        <v>225961</v>
      </c>
      <c r="T137" s="198">
        <f t="shared" si="26"/>
        <v>358310</v>
      </c>
      <c r="U137" s="198">
        <f t="shared" si="26"/>
        <v>233327</v>
      </c>
      <c r="V137" s="198">
        <f>SUM(V125:V136)</f>
        <v>256590</v>
      </c>
      <c r="W137" s="198">
        <f>SUM(W125:W136)</f>
        <v>242552</v>
      </c>
      <c r="X137" s="198"/>
    </row>
    <row r="138" spans="2:24" x14ac:dyDescent="0.2">
      <c r="B138" s="145"/>
      <c r="C138" s="146"/>
      <c r="D138" s="145"/>
      <c r="E138" s="145"/>
      <c r="F138" s="145"/>
      <c r="G138" s="145"/>
      <c r="H138" s="145"/>
      <c r="I138" s="145"/>
      <c r="J138" s="145"/>
      <c r="K138" s="145"/>
      <c r="L138" s="145"/>
      <c r="M138" s="145"/>
      <c r="N138" s="156"/>
      <c r="O138" s="156"/>
      <c r="P138" s="156"/>
      <c r="Q138" s="145"/>
    </row>
    <row r="140" spans="2:24" ht="15" x14ac:dyDescent="0.25">
      <c r="N140" s="207"/>
      <c r="R140" s="207"/>
      <c r="S140" s="208"/>
    </row>
    <row r="141" spans="2:24" ht="15" x14ac:dyDescent="0.25">
      <c r="N141" s="207"/>
      <c r="R141" s="207"/>
      <c r="S141" s="208"/>
    </row>
    <row r="142" spans="2:24" ht="15" x14ac:dyDescent="0.25">
      <c r="N142" s="207"/>
      <c r="R142" s="207"/>
      <c r="S142" s="208"/>
    </row>
    <row r="143" spans="2:24" ht="15" x14ac:dyDescent="0.25">
      <c r="N143" s="207"/>
      <c r="R143" s="207"/>
      <c r="S143" s="208"/>
    </row>
    <row r="144" spans="2:24" ht="15" x14ac:dyDescent="0.25">
      <c r="N144" s="207"/>
      <c r="R144" s="207"/>
      <c r="S144" s="208"/>
    </row>
    <row r="145" spans="14:18" ht="15" x14ac:dyDescent="0.25">
      <c r="N145" s="207"/>
      <c r="R145" s="208"/>
    </row>
    <row r="146" spans="14:18" ht="15" x14ac:dyDescent="0.25">
      <c r="N146" s="207"/>
      <c r="R146" s="208"/>
    </row>
    <row r="147" spans="14:18" ht="15" x14ac:dyDescent="0.25">
      <c r="N147" s="207"/>
      <c r="R147" s="208"/>
    </row>
    <row r="148" spans="14:18" ht="15" x14ac:dyDescent="0.25">
      <c r="N148" s="207"/>
      <c r="R148" s="208"/>
    </row>
    <row r="149" spans="14:18" ht="15" x14ac:dyDescent="0.25">
      <c r="N149" s="207"/>
      <c r="R149" s="208"/>
    </row>
    <row r="150" spans="14:18" ht="15" x14ac:dyDescent="0.25">
      <c r="N150" s="207"/>
      <c r="R150" s="208"/>
    </row>
  </sheetData>
  <mergeCells count="18">
    <mergeCell ref="B95:U95"/>
    <mergeCell ref="B107:U107"/>
    <mergeCell ref="B109:U109"/>
    <mergeCell ref="B123:U123"/>
    <mergeCell ref="B118:U118"/>
    <mergeCell ref="B120:U120"/>
    <mergeCell ref="B56:U56"/>
    <mergeCell ref="B69:U69"/>
    <mergeCell ref="B58:U58"/>
    <mergeCell ref="B83:U83"/>
    <mergeCell ref="B46:U46"/>
    <mergeCell ref="B81:U81"/>
    <mergeCell ref="B13:U13"/>
    <mergeCell ref="B15:U15"/>
    <mergeCell ref="B17:U17"/>
    <mergeCell ref="B26:U26"/>
    <mergeCell ref="B37:U37"/>
    <mergeCell ref="B39:U39"/>
  </mergeCells>
  <phoneticPr fontId="0" type="noConversion"/>
  <pageMargins left="0.23622047244094491" right="0.23622047244094491" top="0.74803149606299213" bottom="0.74803149606299213" header="0.31496062992125984" footer="0.31496062992125984"/>
  <pageSetup paperSize="8" scale="5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4"/>
  <sheetViews>
    <sheetView zoomScale="70" zoomScaleNormal="70" workbookViewId="0">
      <selection activeCell="E28" sqref="E28"/>
    </sheetView>
  </sheetViews>
  <sheetFormatPr baseColWidth="10" defaultRowHeight="12.75" x14ac:dyDescent="0.2"/>
  <cols>
    <col min="1" max="1" width="4.7109375" customWidth="1"/>
    <col min="2" max="2" width="40.7109375" customWidth="1"/>
    <col min="3" max="3" width="8" style="42" customWidth="1"/>
    <col min="4" max="4" width="8.7109375" style="42" customWidth="1"/>
    <col min="5" max="5" width="9.42578125" style="42" customWidth="1"/>
    <col min="6" max="6" width="8.42578125" style="42" customWidth="1"/>
    <col min="7" max="7" width="7.7109375" style="42" customWidth="1"/>
    <col min="8" max="9" width="8.28515625" style="42" hidden="1" customWidth="1"/>
    <col min="10" max="10" width="9" style="42" hidden="1" customWidth="1"/>
    <col min="11" max="11" width="9.7109375" style="42" customWidth="1"/>
    <col min="12" max="12" width="11.7109375" style="42" customWidth="1"/>
    <col min="13" max="13" width="8" style="42" customWidth="1"/>
    <col min="14" max="14" width="10.5703125" style="42" customWidth="1"/>
    <col min="15" max="15" width="10.28515625" style="42" customWidth="1"/>
    <col min="16" max="16" width="9.28515625" style="42" customWidth="1"/>
    <col min="17" max="17" width="9" style="42" customWidth="1"/>
    <col min="18" max="18" width="9.42578125" style="42" customWidth="1"/>
    <col min="19" max="19" width="9.28515625" customWidth="1"/>
    <col min="20" max="20" width="8.7109375" customWidth="1"/>
    <col min="23" max="23" width="9.5703125" customWidth="1"/>
    <col min="24" max="25" width="8.7109375" customWidth="1"/>
    <col min="26" max="28" width="10.42578125" customWidth="1"/>
  </cols>
  <sheetData>
    <row r="2" spans="2:28" ht="18" x14ac:dyDescent="0.25">
      <c r="B2" s="8" t="s">
        <v>147</v>
      </c>
    </row>
    <row r="3" spans="2:28" ht="15.75" x14ac:dyDescent="0.25">
      <c r="B3" s="9"/>
    </row>
    <row r="6" spans="2:28" x14ac:dyDescent="0.2">
      <c r="B6" s="17" t="s">
        <v>23</v>
      </c>
      <c r="C6" t="s">
        <v>117</v>
      </c>
    </row>
    <row r="7" spans="2:28" x14ac:dyDescent="0.2">
      <c r="B7" s="17"/>
    </row>
    <row r="8" spans="2:28" x14ac:dyDescent="0.2">
      <c r="B8" s="17" t="s">
        <v>24</v>
      </c>
      <c r="C8" s="24" t="s">
        <v>14</v>
      </c>
      <c r="D8" s="81" t="s">
        <v>28</v>
      </c>
    </row>
    <row r="9" spans="2:28" x14ac:dyDescent="0.2">
      <c r="B9" s="17"/>
    </row>
    <row r="10" spans="2:28" x14ac:dyDescent="0.2">
      <c r="B10" s="17" t="s">
        <v>25</v>
      </c>
      <c r="C10" s="81" t="s">
        <v>29</v>
      </c>
    </row>
    <row r="12" spans="2:28" ht="13.5" thickBot="1" x14ac:dyDescent="0.25"/>
    <row r="13" spans="2:28" ht="13.5" thickBot="1" x14ac:dyDescent="0.25">
      <c r="B13" s="79" t="s">
        <v>27</v>
      </c>
      <c r="C13" s="2">
        <v>1998</v>
      </c>
      <c r="D13" s="2">
        <v>1999</v>
      </c>
      <c r="E13" s="2">
        <v>2000</v>
      </c>
      <c r="F13" s="2">
        <v>2001</v>
      </c>
      <c r="G13" s="2">
        <v>2002</v>
      </c>
      <c r="H13" s="2">
        <v>2003</v>
      </c>
      <c r="I13" s="2">
        <v>2004</v>
      </c>
      <c r="J13" s="2">
        <v>2005</v>
      </c>
      <c r="K13" s="2">
        <v>2006</v>
      </c>
      <c r="L13" s="2">
        <v>2007</v>
      </c>
      <c r="M13" s="3">
        <v>2008</v>
      </c>
      <c r="N13" s="3">
        <v>2009</v>
      </c>
      <c r="O13" s="61">
        <v>2010</v>
      </c>
      <c r="P13" s="61">
        <v>2011</v>
      </c>
      <c r="Q13" s="61">
        <v>2012</v>
      </c>
      <c r="R13" s="3">
        <v>2013</v>
      </c>
      <c r="S13" s="61">
        <v>2014</v>
      </c>
      <c r="T13" s="61">
        <v>2015</v>
      </c>
      <c r="U13" s="61">
        <v>2016</v>
      </c>
      <c r="V13" s="58">
        <v>2017</v>
      </c>
      <c r="W13" s="61">
        <v>2018</v>
      </c>
      <c r="X13" s="61">
        <v>2019</v>
      </c>
      <c r="Y13" s="61">
        <v>2020</v>
      </c>
      <c r="Z13" s="58">
        <v>2021</v>
      </c>
      <c r="AA13" s="58">
        <v>2022</v>
      </c>
      <c r="AB13" s="58">
        <v>2023</v>
      </c>
    </row>
    <row r="14" spans="2:28" ht="13.5" thickBot="1" x14ac:dyDescent="0.25">
      <c r="B14" s="80" t="s">
        <v>28</v>
      </c>
      <c r="C14" s="33">
        <v>14911</v>
      </c>
      <c r="D14" s="33">
        <v>14836</v>
      </c>
      <c r="E14" s="33">
        <v>14344</v>
      </c>
      <c r="F14" s="33">
        <v>14197</v>
      </c>
      <c r="G14" s="33">
        <v>13691</v>
      </c>
      <c r="H14" s="33">
        <v>13999</v>
      </c>
      <c r="I14" s="33">
        <v>13674</v>
      </c>
      <c r="J14" s="33">
        <v>13668</v>
      </c>
      <c r="K14" s="33">
        <v>13891</v>
      </c>
      <c r="L14" s="33">
        <v>13957</v>
      </c>
      <c r="M14" s="34">
        <v>13541</v>
      </c>
      <c r="N14" s="34">
        <v>13279</v>
      </c>
      <c r="O14" s="62">
        <v>13167</v>
      </c>
      <c r="P14" s="62">
        <v>12937</v>
      </c>
      <c r="Q14" s="62">
        <v>12240</v>
      </c>
      <c r="R14" s="87">
        <v>11677</v>
      </c>
      <c r="S14" s="62">
        <v>11219</v>
      </c>
      <c r="T14" s="172">
        <v>10910</v>
      </c>
      <c r="U14" s="62">
        <v>10682</v>
      </c>
      <c r="V14" s="34">
        <v>10618</v>
      </c>
      <c r="W14" s="34">
        <v>10339</v>
      </c>
      <c r="X14" s="34">
        <v>10159</v>
      </c>
      <c r="Y14" s="218">
        <v>9534</v>
      </c>
      <c r="Z14" s="229">
        <f>6576+869+634+546+490+581</f>
        <v>9696</v>
      </c>
      <c r="AA14" s="229">
        <f>6482+597+490+546+634+869</f>
        <v>9618</v>
      </c>
      <c r="AB14" s="229">
        <v>9437</v>
      </c>
    </row>
    <row r="15" spans="2:28" ht="13.5" thickBot="1" x14ac:dyDescent="0.25">
      <c r="B15" s="277" t="s">
        <v>115</v>
      </c>
      <c r="C15" s="60"/>
      <c r="D15" s="60"/>
      <c r="E15" s="60"/>
      <c r="F15" s="60"/>
      <c r="G15" s="60"/>
      <c r="I15" s="82">
        <f>+I14-H14</f>
        <v>-325</v>
      </c>
      <c r="J15" s="82">
        <f t="shared" ref="J15:U15" si="0">+J14-I14</f>
        <v>-6</v>
      </c>
      <c r="K15" s="82">
        <f t="shared" si="0"/>
        <v>223</v>
      </c>
      <c r="L15" s="82">
        <f t="shared" si="0"/>
        <v>66</v>
      </c>
      <c r="M15" s="82">
        <f t="shared" si="0"/>
        <v>-416</v>
      </c>
      <c r="N15" s="82">
        <f t="shared" si="0"/>
        <v>-262</v>
      </c>
      <c r="O15" s="82">
        <f t="shared" si="0"/>
        <v>-112</v>
      </c>
      <c r="P15" s="82">
        <f t="shared" si="0"/>
        <v>-230</v>
      </c>
      <c r="Q15" s="82">
        <f t="shared" si="0"/>
        <v>-697</v>
      </c>
      <c r="R15" s="82">
        <f t="shared" si="0"/>
        <v>-563</v>
      </c>
      <c r="S15" s="82">
        <f t="shared" si="0"/>
        <v>-458</v>
      </c>
      <c r="T15" s="82">
        <f t="shared" si="0"/>
        <v>-309</v>
      </c>
      <c r="U15" s="82">
        <f t="shared" si="0"/>
        <v>-228</v>
      </c>
      <c r="V15" s="82">
        <f t="shared" ref="V15:AB15" si="1">+V14-U14</f>
        <v>-64</v>
      </c>
      <c r="W15" s="82">
        <f t="shared" si="1"/>
        <v>-279</v>
      </c>
      <c r="X15" s="82">
        <f t="shared" si="1"/>
        <v>-180</v>
      </c>
      <c r="Y15" s="82">
        <f t="shared" si="1"/>
        <v>-625</v>
      </c>
      <c r="Z15" s="82">
        <f t="shared" si="1"/>
        <v>162</v>
      </c>
      <c r="AA15" s="82">
        <f t="shared" si="1"/>
        <v>-78</v>
      </c>
      <c r="AB15" s="82">
        <f t="shared" si="1"/>
        <v>-181</v>
      </c>
    </row>
    <row r="16" spans="2:28" x14ac:dyDescent="0.2">
      <c r="B16" s="97" t="s">
        <v>114</v>
      </c>
      <c r="D16" s="24"/>
      <c r="E16" s="24"/>
      <c r="F16" s="24"/>
      <c r="G16" s="24"/>
      <c r="H16" s="24"/>
      <c r="I16" s="24">
        <v>50</v>
      </c>
      <c r="J16" s="24">
        <v>80</v>
      </c>
      <c r="K16" s="24">
        <v>77</v>
      </c>
      <c r="L16" s="24">
        <v>112</v>
      </c>
      <c r="M16" s="24">
        <v>114</v>
      </c>
      <c r="N16" s="24">
        <v>120</v>
      </c>
      <c r="O16" s="24">
        <v>96</v>
      </c>
      <c r="P16" s="24">
        <v>110</v>
      </c>
      <c r="Q16" s="24">
        <v>113</v>
      </c>
      <c r="R16" s="24">
        <v>79</v>
      </c>
      <c r="S16" s="24">
        <v>92</v>
      </c>
      <c r="T16" s="24">
        <v>85</v>
      </c>
      <c r="U16" s="109">
        <v>111</v>
      </c>
      <c r="V16" s="109">
        <v>105</v>
      </c>
      <c r="W16" s="109">
        <v>134</v>
      </c>
      <c r="X16" s="109">
        <v>85</v>
      </c>
      <c r="Y16" s="109">
        <v>114</v>
      </c>
      <c r="Z16" s="109"/>
      <c r="AA16" s="109"/>
      <c r="AB16" s="109"/>
    </row>
    <row r="17" spans="2:28" x14ac:dyDescent="0.2">
      <c r="B17" s="81" t="s">
        <v>118</v>
      </c>
      <c r="I17" s="82">
        <f>+I16-I15</f>
        <v>375</v>
      </c>
      <c r="J17" s="82">
        <f t="shared" ref="J17:S17" si="2">+J16-J15</f>
        <v>86</v>
      </c>
      <c r="K17" s="82">
        <f t="shared" si="2"/>
        <v>-146</v>
      </c>
      <c r="L17" s="82">
        <f t="shared" si="2"/>
        <v>46</v>
      </c>
      <c r="M17" s="82">
        <f t="shared" si="2"/>
        <v>530</v>
      </c>
      <c r="N17" s="82">
        <f t="shared" si="2"/>
        <v>382</v>
      </c>
      <c r="O17" s="82">
        <f t="shared" si="2"/>
        <v>208</v>
      </c>
      <c r="P17" s="82">
        <f t="shared" si="2"/>
        <v>340</v>
      </c>
      <c r="Q17" s="82">
        <f t="shared" si="2"/>
        <v>810</v>
      </c>
      <c r="R17" s="82">
        <f t="shared" si="2"/>
        <v>642</v>
      </c>
      <c r="S17" s="82">
        <f t="shared" si="2"/>
        <v>550</v>
      </c>
      <c r="T17" s="82">
        <f t="shared" ref="T17:Y17" si="3">+T16-T15</f>
        <v>394</v>
      </c>
      <c r="U17" s="82">
        <f t="shared" si="3"/>
        <v>339</v>
      </c>
      <c r="V17" s="82">
        <f t="shared" si="3"/>
        <v>169</v>
      </c>
      <c r="W17" s="82">
        <f t="shared" si="3"/>
        <v>413</v>
      </c>
      <c r="X17" s="82">
        <f t="shared" si="3"/>
        <v>265</v>
      </c>
      <c r="Y17" s="82">
        <f t="shared" si="3"/>
        <v>739</v>
      </c>
      <c r="Z17" s="82">
        <f>+Z16-Z15</f>
        <v>-162</v>
      </c>
      <c r="AA17" s="82">
        <f>+AA16-AA15</f>
        <v>78</v>
      </c>
      <c r="AB17" s="82">
        <f>+AB16-AB15</f>
        <v>181</v>
      </c>
    </row>
    <row r="18" spans="2:28" x14ac:dyDescent="0.2">
      <c r="B18" s="81" t="s">
        <v>119</v>
      </c>
      <c r="I18" s="98">
        <f>+I16/I17</f>
        <v>0.13333333333333333</v>
      </c>
      <c r="J18" s="98">
        <f t="shared" ref="J18:S18" si="4">+J16/J17</f>
        <v>0.93023255813953487</v>
      </c>
      <c r="K18" s="98">
        <f t="shared" si="4"/>
        <v>-0.5273972602739726</v>
      </c>
      <c r="L18" s="98">
        <f t="shared" si="4"/>
        <v>2.4347826086956523</v>
      </c>
      <c r="M18" s="98">
        <f t="shared" si="4"/>
        <v>0.21509433962264152</v>
      </c>
      <c r="N18" s="98">
        <f t="shared" si="4"/>
        <v>0.31413612565445026</v>
      </c>
      <c r="O18" s="98">
        <f t="shared" si="4"/>
        <v>0.46153846153846156</v>
      </c>
      <c r="P18" s="98">
        <f t="shared" si="4"/>
        <v>0.3235294117647059</v>
      </c>
      <c r="Q18" s="98">
        <f t="shared" si="4"/>
        <v>0.13950617283950617</v>
      </c>
      <c r="R18" s="98">
        <f t="shared" si="4"/>
        <v>0.12305295950155763</v>
      </c>
      <c r="S18" s="98">
        <f t="shared" si="4"/>
        <v>0.16727272727272727</v>
      </c>
      <c r="T18" s="98">
        <f t="shared" ref="T18:Y18" si="5">+T16/T17</f>
        <v>0.21573604060913706</v>
      </c>
      <c r="U18" s="98">
        <f t="shared" si="5"/>
        <v>0.32743362831858408</v>
      </c>
      <c r="V18" s="98">
        <f t="shared" si="5"/>
        <v>0.62130177514792895</v>
      </c>
      <c r="W18" s="98">
        <f t="shared" si="5"/>
        <v>0.32445520581113801</v>
      </c>
      <c r="X18" s="98">
        <f t="shared" si="5"/>
        <v>0.32075471698113206</v>
      </c>
      <c r="Y18" s="98">
        <f t="shared" si="5"/>
        <v>0.15426251691474965</v>
      </c>
      <c r="Z18" s="98">
        <f>+Z16/Z17</f>
        <v>0</v>
      </c>
      <c r="AA18" s="98">
        <f>+AA16/AA17</f>
        <v>0</v>
      </c>
      <c r="AB18" s="98">
        <f>+AB16/AB17</f>
        <v>0</v>
      </c>
    </row>
    <row r="19" spans="2:28" x14ac:dyDescent="0.2">
      <c r="B19" s="139" t="s">
        <v>127</v>
      </c>
      <c r="I19" s="82">
        <f>+I14-H14</f>
        <v>-325</v>
      </c>
      <c r="J19" s="82">
        <f>+J14-$H$14</f>
        <v>-331</v>
      </c>
      <c r="K19" s="82">
        <f t="shared" ref="K19:W19" si="6">+K14-$H$14</f>
        <v>-108</v>
      </c>
      <c r="L19" s="82">
        <f t="shared" si="6"/>
        <v>-42</v>
      </c>
      <c r="M19" s="82">
        <f t="shared" si="6"/>
        <v>-458</v>
      </c>
      <c r="N19" s="82">
        <f t="shared" si="6"/>
        <v>-720</v>
      </c>
      <c r="O19" s="82">
        <f t="shared" si="6"/>
        <v>-832</v>
      </c>
      <c r="P19" s="82">
        <f t="shared" si="6"/>
        <v>-1062</v>
      </c>
      <c r="Q19" s="82">
        <f t="shared" si="6"/>
        <v>-1759</v>
      </c>
      <c r="R19" s="82">
        <f t="shared" si="6"/>
        <v>-2322</v>
      </c>
      <c r="S19" s="82">
        <f t="shared" si="6"/>
        <v>-2780</v>
      </c>
      <c r="T19" s="82">
        <f t="shared" si="6"/>
        <v>-3089</v>
      </c>
      <c r="U19" s="82">
        <f t="shared" si="6"/>
        <v>-3317</v>
      </c>
      <c r="V19" s="82">
        <f t="shared" si="6"/>
        <v>-3381</v>
      </c>
      <c r="W19" s="82">
        <f t="shared" si="6"/>
        <v>-3660</v>
      </c>
      <c r="X19" s="82">
        <f>+X14-$H$14</f>
        <v>-3840</v>
      </c>
      <c r="Y19" s="82">
        <f>+Y14-$H$14</f>
        <v>-4465</v>
      </c>
      <c r="Z19" s="82">
        <f>+Z14-$H$14</f>
        <v>-4303</v>
      </c>
      <c r="AA19" s="82">
        <f>+AA14-$H$14</f>
        <v>-4381</v>
      </c>
      <c r="AB19" s="82">
        <f>+AB14-$H$14</f>
        <v>-4562</v>
      </c>
    </row>
    <row r="20" spans="2:28" x14ac:dyDescent="0.2">
      <c r="B20" s="139"/>
      <c r="S20" s="42"/>
      <c r="T20" s="42"/>
      <c r="U20" s="42"/>
      <c r="V20" s="42"/>
      <c r="W20" s="42"/>
      <c r="X20" s="42"/>
      <c r="Y20" s="42"/>
    </row>
    <row r="21" spans="2:28" x14ac:dyDescent="0.2">
      <c r="B21" s="49"/>
      <c r="C21" s="49"/>
      <c r="D21" s="43"/>
      <c r="E21" s="43"/>
      <c r="F21" s="43"/>
      <c r="G21" s="43"/>
      <c r="H21" s="43"/>
      <c r="I21" s="43"/>
      <c r="J21" s="43"/>
      <c r="K21" s="43"/>
      <c r="L21" s="43"/>
      <c r="M21" s="43"/>
      <c r="N21" s="43"/>
      <c r="O21" s="43"/>
      <c r="P21" s="43"/>
      <c r="Q21" s="43"/>
      <c r="R21" s="43"/>
      <c r="S21" s="43"/>
      <c r="T21" s="43"/>
    </row>
    <row r="22" spans="2:28" x14ac:dyDescent="0.2">
      <c r="B22" s="76"/>
      <c r="C22" s="76"/>
      <c r="D22" s="76"/>
      <c r="E22" s="76"/>
      <c r="F22" s="76"/>
      <c r="G22" s="76"/>
      <c r="H22" s="76"/>
      <c r="I22" s="76"/>
      <c r="J22" s="76"/>
      <c r="K22" s="76"/>
      <c r="L22" s="76"/>
      <c r="M22" s="76"/>
      <c r="N22" s="76"/>
      <c r="O22" s="100"/>
      <c r="P22" s="100"/>
      <c r="Q22" s="100"/>
      <c r="R22" s="100"/>
      <c r="S22" s="100"/>
      <c r="T22" s="100"/>
      <c r="X22" s="48"/>
      <c r="Y22" s="48"/>
    </row>
    <row r="23" spans="2:28" x14ac:dyDescent="0.2">
      <c r="B23" s="76"/>
      <c r="C23" s="101"/>
      <c r="D23" s="101"/>
      <c r="E23" s="101"/>
      <c r="F23" s="101"/>
      <c r="G23" s="101"/>
      <c r="H23" s="101"/>
      <c r="I23" s="101"/>
      <c r="J23" s="101"/>
      <c r="K23" s="101"/>
      <c r="L23" s="101"/>
      <c r="M23" s="101"/>
      <c r="N23" s="101"/>
      <c r="O23" s="102"/>
      <c r="P23" s="102"/>
      <c r="Q23" s="102"/>
      <c r="R23" s="101"/>
      <c r="S23" s="103"/>
      <c r="T23" s="104"/>
    </row>
    <row r="24" spans="2:28" x14ac:dyDescent="0.2">
      <c r="B24" s="43"/>
      <c r="C24" s="43"/>
      <c r="D24" s="43"/>
      <c r="E24" s="43"/>
      <c r="F24" s="43"/>
      <c r="G24" s="43"/>
      <c r="H24" s="43"/>
      <c r="I24" s="43"/>
      <c r="J24" s="43"/>
      <c r="K24" s="43"/>
      <c r="L24" s="43"/>
      <c r="M24" s="43"/>
      <c r="N24" s="43"/>
      <c r="O24" s="43"/>
      <c r="P24" s="43"/>
      <c r="Q24" s="43"/>
      <c r="R24" s="43"/>
      <c r="S24" s="43"/>
      <c r="T24" s="43"/>
    </row>
    <row r="25" spans="2:28" x14ac:dyDescent="0.2">
      <c r="B25" s="43"/>
      <c r="C25" s="43"/>
      <c r="D25" s="43"/>
      <c r="E25" s="43"/>
      <c r="F25" s="43"/>
      <c r="G25" s="43"/>
      <c r="H25" s="43"/>
      <c r="I25" s="43"/>
      <c r="J25" s="43"/>
      <c r="K25" s="43"/>
      <c r="L25" s="43"/>
      <c r="M25" s="43"/>
      <c r="N25" s="43"/>
      <c r="O25" s="43"/>
      <c r="P25" s="43"/>
      <c r="Q25" s="43"/>
      <c r="R25" s="43"/>
      <c r="S25" s="43"/>
      <c r="T25" s="43"/>
    </row>
    <row r="26" spans="2:28" x14ac:dyDescent="0.2">
      <c r="B26" s="105"/>
      <c r="C26" s="49"/>
      <c r="D26" s="49"/>
      <c r="E26" s="49"/>
      <c r="F26" s="49"/>
      <c r="G26" s="49"/>
      <c r="H26" s="49"/>
      <c r="I26" s="66"/>
      <c r="J26" s="66"/>
      <c r="K26" s="66"/>
      <c r="L26" s="66"/>
      <c r="M26" s="66"/>
      <c r="N26" s="66"/>
      <c r="O26" s="66"/>
      <c r="P26" s="66"/>
      <c r="Q26" s="66"/>
      <c r="R26" s="66"/>
      <c r="S26" s="66"/>
      <c r="T26" s="66"/>
    </row>
    <row r="27" spans="2:28" x14ac:dyDescent="0.2">
      <c r="B27" s="106"/>
      <c r="C27" s="49"/>
      <c r="D27" s="76"/>
      <c r="E27" s="76"/>
      <c r="F27" s="76"/>
      <c r="G27" s="76"/>
      <c r="H27" s="76"/>
      <c r="I27" s="76"/>
      <c r="J27" s="76"/>
      <c r="K27" s="76"/>
      <c r="L27" s="76"/>
      <c r="M27" s="76"/>
      <c r="N27" s="76"/>
      <c r="O27" s="76"/>
      <c r="P27" s="76"/>
      <c r="Q27" s="76"/>
      <c r="R27" s="76"/>
      <c r="S27" s="76"/>
      <c r="T27" s="76"/>
      <c r="X27" s="48"/>
    </row>
    <row r="28" spans="2:28" x14ac:dyDescent="0.2">
      <c r="B28" s="105"/>
      <c r="C28" s="49"/>
      <c r="D28" s="49"/>
      <c r="E28" s="49"/>
      <c r="F28" s="49"/>
      <c r="G28" s="49"/>
      <c r="H28" s="49"/>
      <c r="I28" s="66"/>
      <c r="J28" s="66"/>
      <c r="K28" s="66"/>
      <c r="L28" s="66"/>
      <c r="M28" s="66"/>
      <c r="N28" s="66"/>
      <c r="O28" s="66"/>
      <c r="P28" s="66"/>
      <c r="Q28" s="66"/>
      <c r="R28" s="66"/>
      <c r="S28" s="66"/>
      <c r="T28" s="66"/>
    </row>
    <row r="29" spans="2:28" x14ac:dyDescent="0.2">
      <c r="B29" s="105"/>
      <c r="C29" s="49"/>
      <c r="D29" s="49"/>
      <c r="E29" s="49"/>
      <c r="F29" s="49"/>
      <c r="G29" s="49"/>
      <c r="H29" s="49"/>
      <c r="I29" s="107"/>
      <c r="J29" s="107"/>
      <c r="K29" s="107"/>
      <c r="L29" s="107"/>
      <c r="M29" s="107"/>
      <c r="N29" s="107"/>
      <c r="O29" s="107"/>
      <c r="P29" s="107"/>
      <c r="Q29" s="107"/>
      <c r="R29" s="107"/>
      <c r="S29" s="107"/>
      <c r="T29" s="107"/>
    </row>
    <row r="30" spans="2:28" x14ac:dyDescent="0.2">
      <c r="B30" s="49"/>
      <c r="C30" s="49"/>
      <c r="D30" s="43"/>
      <c r="E30" s="43"/>
      <c r="F30" s="43"/>
      <c r="G30" s="43"/>
      <c r="H30" s="43"/>
      <c r="I30" s="43"/>
      <c r="J30" s="43"/>
      <c r="K30" s="43"/>
      <c r="L30" s="43"/>
      <c r="M30" s="43"/>
      <c r="N30" s="43"/>
      <c r="O30" s="43"/>
      <c r="P30" s="43"/>
      <c r="Q30" s="43"/>
      <c r="R30" s="43"/>
      <c r="S30" s="43"/>
      <c r="T30" s="43"/>
    </row>
    <row r="31" spans="2:28" x14ac:dyDescent="0.2">
      <c r="B31" s="49"/>
      <c r="C31" s="49"/>
      <c r="D31" s="43"/>
      <c r="E31" s="43"/>
      <c r="F31" s="43"/>
      <c r="G31" s="43"/>
      <c r="H31" s="43"/>
      <c r="I31" s="43"/>
      <c r="J31" s="43"/>
      <c r="K31" s="43"/>
      <c r="L31" s="43"/>
      <c r="M31" s="43"/>
      <c r="N31" s="43"/>
      <c r="O31" s="43"/>
      <c r="P31" s="43"/>
      <c r="Q31" s="43"/>
      <c r="R31" s="43"/>
      <c r="S31" s="43"/>
      <c r="T31" s="43"/>
    </row>
    <row r="32" spans="2:28" x14ac:dyDescent="0.2">
      <c r="B32" s="49"/>
      <c r="C32" s="49"/>
      <c r="D32" s="43"/>
      <c r="E32" s="43"/>
      <c r="F32" s="43"/>
      <c r="G32" s="43"/>
      <c r="H32" s="43"/>
      <c r="I32" s="43"/>
      <c r="J32" s="43"/>
      <c r="K32" s="43"/>
      <c r="L32" s="43"/>
      <c r="M32" s="43"/>
      <c r="N32" s="43"/>
      <c r="O32" s="43"/>
      <c r="P32" s="43"/>
      <c r="Q32" s="43"/>
      <c r="R32" s="43"/>
      <c r="S32" s="43"/>
      <c r="T32" s="43"/>
    </row>
    <row r="33" spans="2:20" x14ac:dyDescent="0.2">
      <c r="B33" s="49"/>
      <c r="C33" s="49"/>
      <c r="D33" s="43"/>
      <c r="E33" s="43"/>
      <c r="F33" s="43"/>
      <c r="G33" s="43"/>
      <c r="H33" s="43"/>
      <c r="I33" s="43"/>
      <c r="J33" s="43"/>
      <c r="K33" s="43"/>
      <c r="L33" s="43"/>
      <c r="M33" s="43"/>
      <c r="N33" s="43"/>
      <c r="O33" s="43"/>
      <c r="P33" s="43"/>
      <c r="Q33" s="43"/>
      <c r="R33" s="43"/>
      <c r="S33" s="43"/>
      <c r="T33" s="43"/>
    </row>
    <row r="34" spans="2:20" x14ac:dyDescent="0.2">
      <c r="B34" s="49"/>
      <c r="C34" s="49"/>
      <c r="D34" s="43"/>
      <c r="E34" s="43"/>
      <c r="F34" s="43"/>
      <c r="G34" s="43"/>
      <c r="H34" s="43"/>
      <c r="I34" s="43"/>
      <c r="J34" s="43"/>
      <c r="K34" s="43"/>
      <c r="L34" s="43"/>
      <c r="M34" s="43"/>
      <c r="N34" s="43"/>
      <c r="O34" s="43"/>
      <c r="P34" s="43"/>
      <c r="Q34" s="43"/>
      <c r="R34" s="43"/>
      <c r="S34" s="43"/>
      <c r="T34" s="43"/>
    </row>
    <row r="35" spans="2:20" x14ac:dyDescent="0.2">
      <c r="B35" s="42"/>
      <c r="D35"/>
      <c r="E35"/>
      <c r="F35"/>
      <c r="G35"/>
      <c r="H35"/>
      <c r="I35"/>
      <c r="J35"/>
      <c r="K35"/>
      <c r="L35"/>
      <c r="M35"/>
      <c r="N35"/>
      <c r="O35"/>
      <c r="P35"/>
      <c r="Q35"/>
      <c r="R35"/>
    </row>
    <row r="36" spans="2:20" x14ac:dyDescent="0.2">
      <c r="B36" s="42"/>
      <c r="D36"/>
      <c r="E36"/>
      <c r="F36"/>
      <c r="G36"/>
      <c r="H36"/>
      <c r="I36"/>
      <c r="J36"/>
      <c r="K36"/>
      <c r="L36"/>
      <c r="M36"/>
      <c r="N36"/>
      <c r="O36"/>
      <c r="P36"/>
      <c r="Q36"/>
      <c r="R36"/>
    </row>
    <row r="37" spans="2:20" x14ac:dyDescent="0.2">
      <c r="B37" s="42"/>
      <c r="D37"/>
      <c r="E37"/>
      <c r="F37"/>
      <c r="G37"/>
      <c r="H37"/>
      <c r="I37"/>
      <c r="J37"/>
      <c r="K37"/>
      <c r="L37"/>
      <c r="M37"/>
      <c r="N37"/>
      <c r="O37"/>
      <c r="P37"/>
      <c r="Q37"/>
      <c r="R37"/>
    </row>
    <row r="38" spans="2:20" x14ac:dyDescent="0.2">
      <c r="B38" s="42"/>
      <c r="D38"/>
      <c r="E38"/>
      <c r="F38"/>
      <c r="G38"/>
      <c r="H38"/>
      <c r="I38"/>
      <c r="J38"/>
      <c r="K38"/>
      <c r="L38"/>
      <c r="M38"/>
      <c r="N38"/>
      <c r="O38"/>
      <c r="P38"/>
      <c r="Q38"/>
      <c r="R38"/>
    </row>
    <row r="39" spans="2:20" x14ac:dyDescent="0.2">
      <c r="B39" s="42"/>
      <c r="D39"/>
      <c r="E39"/>
      <c r="F39"/>
      <c r="G39"/>
      <c r="H39"/>
      <c r="I39"/>
      <c r="J39"/>
      <c r="K39"/>
      <c r="L39"/>
      <c r="M39"/>
      <c r="N39"/>
      <c r="O39"/>
      <c r="P39"/>
      <c r="Q39"/>
      <c r="R39"/>
    </row>
    <row r="40" spans="2:20" x14ac:dyDescent="0.2">
      <c r="B40" s="42"/>
      <c r="D40"/>
      <c r="E40"/>
      <c r="F40"/>
      <c r="G40"/>
      <c r="H40"/>
      <c r="I40"/>
      <c r="J40"/>
      <c r="K40"/>
      <c r="L40"/>
      <c r="M40"/>
      <c r="N40"/>
      <c r="O40"/>
      <c r="P40"/>
      <c r="Q40"/>
      <c r="R40"/>
    </row>
    <row r="41" spans="2:20" x14ac:dyDescent="0.2">
      <c r="B41" s="42"/>
      <c r="D41"/>
      <c r="E41"/>
      <c r="F41"/>
      <c r="G41"/>
      <c r="H41"/>
      <c r="I41"/>
      <c r="J41"/>
      <c r="K41"/>
      <c r="L41"/>
      <c r="M41"/>
      <c r="N41"/>
      <c r="O41"/>
      <c r="P41"/>
      <c r="Q41"/>
      <c r="R41"/>
    </row>
    <row r="42" spans="2:20" x14ac:dyDescent="0.2">
      <c r="B42" s="42"/>
      <c r="D42"/>
      <c r="E42"/>
      <c r="F42"/>
      <c r="G42"/>
      <c r="H42"/>
      <c r="I42"/>
      <c r="J42"/>
      <c r="K42"/>
      <c r="L42"/>
      <c r="M42"/>
      <c r="N42"/>
      <c r="O42"/>
      <c r="P42"/>
      <c r="Q42"/>
      <c r="R42"/>
    </row>
    <row r="43" spans="2:20" x14ac:dyDescent="0.2">
      <c r="B43" s="42"/>
      <c r="D43"/>
      <c r="E43"/>
      <c r="F43"/>
      <c r="G43"/>
      <c r="H43"/>
      <c r="I43"/>
      <c r="J43"/>
      <c r="K43"/>
      <c r="L43"/>
      <c r="M43"/>
      <c r="N43"/>
      <c r="O43"/>
      <c r="P43"/>
      <c r="Q43"/>
      <c r="R43"/>
    </row>
    <row r="44" spans="2:20" x14ac:dyDescent="0.2">
      <c r="B44" s="42"/>
      <c r="D44"/>
      <c r="E44"/>
      <c r="F44"/>
      <c r="G44"/>
      <c r="H44"/>
      <c r="I44"/>
      <c r="J44"/>
      <c r="K44"/>
      <c r="L44"/>
      <c r="M44"/>
      <c r="N44"/>
      <c r="O44"/>
      <c r="P44"/>
      <c r="Q44"/>
      <c r="R44"/>
    </row>
  </sheetData>
  <phoneticPr fontId="0" type="noConversion"/>
  <pageMargins left="0.75" right="0.75" top="1" bottom="1" header="0" footer="0"/>
  <pageSetup paperSize="9"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2"/>
  <sheetViews>
    <sheetView zoomScale="75" workbookViewId="0">
      <selection activeCell="E28" sqref="E28"/>
    </sheetView>
  </sheetViews>
  <sheetFormatPr baseColWidth="10" defaultRowHeight="12.75" x14ac:dyDescent="0.2"/>
  <cols>
    <col min="1" max="1" width="4.7109375" customWidth="1"/>
    <col min="2" max="2" width="27.42578125" customWidth="1"/>
    <col min="3" max="3" width="9.28515625" customWidth="1"/>
    <col min="4" max="4" width="8" customWidth="1"/>
    <col min="5" max="11" width="7.5703125" bestFit="1" customWidth="1"/>
    <col min="12" max="12" width="7.5703125" style="42" bestFit="1" customWidth="1"/>
    <col min="13" max="13" width="8.42578125" customWidth="1"/>
    <col min="14" max="14" width="8.28515625" customWidth="1"/>
    <col min="15" max="15" width="7.42578125" customWidth="1"/>
    <col min="16" max="16" width="8" customWidth="1"/>
    <col min="17" max="18" width="7.7109375" customWidth="1"/>
    <col min="19" max="19" width="8.7109375" customWidth="1"/>
    <col min="20" max="22" width="8.5703125" customWidth="1"/>
  </cols>
  <sheetData>
    <row r="2" spans="2:22" ht="18" x14ac:dyDescent="0.25">
      <c r="B2" s="8" t="s">
        <v>147</v>
      </c>
    </row>
    <row r="3" spans="2:22" ht="15.75" x14ac:dyDescent="0.25">
      <c r="B3" s="9"/>
    </row>
    <row r="6" spans="2:22" x14ac:dyDescent="0.2">
      <c r="B6" s="17" t="s">
        <v>23</v>
      </c>
      <c r="C6" t="s">
        <v>117</v>
      </c>
    </row>
    <row r="7" spans="2:22" x14ac:dyDescent="0.2">
      <c r="B7" s="17"/>
    </row>
    <row r="8" spans="2:22" x14ac:dyDescent="0.2">
      <c r="B8" s="17" t="s">
        <v>24</v>
      </c>
      <c r="C8" s="24" t="s">
        <v>15</v>
      </c>
      <c r="D8" t="s">
        <v>95</v>
      </c>
    </row>
    <row r="9" spans="2:22" x14ac:dyDescent="0.2">
      <c r="B9" s="17"/>
    </row>
    <row r="10" spans="2:22" x14ac:dyDescent="0.2">
      <c r="B10" s="17" t="s">
        <v>25</v>
      </c>
      <c r="C10" t="s">
        <v>29</v>
      </c>
    </row>
    <row r="14" spans="2:22" ht="13.5" thickBot="1" x14ac:dyDescent="0.25"/>
    <row r="15" spans="2:22" ht="13.5" thickBot="1" x14ac:dyDescent="0.25">
      <c r="B15" s="7" t="s">
        <v>100</v>
      </c>
      <c r="C15" s="23">
        <v>2004</v>
      </c>
      <c r="D15" s="23">
        <v>2005</v>
      </c>
      <c r="E15" s="23">
        <v>2006</v>
      </c>
      <c r="F15" s="23">
        <v>2007</v>
      </c>
      <c r="G15" s="23">
        <v>2008</v>
      </c>
      <c r="H15" s="2">
        <v>2009</v>
      </c>
      <c r="I15" s="3">
        <v>2010</v>
      </c>
      <c r="J15" s="3">
        <v>2011</v>
      </c>
      <c r="K15" s="3">
        <v>2012</v>
      </c>
      <c r="L15" s="86">
        <v>2013</v>
      </c>
      <c r="M15" s="3">
        <v>2014</v>
      </c>
      <c r="N15" s="86">
        <v>2015</v>
      </c>
      <c r="O15" s="3">
        <v>2016</v>
      </c>
      <c r="P15" s="135">
        <v>2017</v>
      </c>
      <c r="Q15" s="135">
        <v>2018</v>
      </c>
      <c r="R15" s="135">
        <v>2019</v>
      </c>
      <c r="S15" s="135">
        <v>2020</v>
      </c>
      <c r="T15" s="135">
        <v>2021</v>
      </c>
      <c r="U15" s="135">
        <v>2022</v>
      </c>
      <c r="V15" s="110">
        <v>2023</v>
      </c>
    </row>
    <row r="16" spans="2:22" x14ac:dyDescent="0.2">
      <c r="B16" s="19" t="s">
        <v>96</v>
      </c>
      <c r="C16" s="4">
        <v>12</v>
      </c>
      <c r="D16" s="4">
        <v>12</v>
      </c>
      <c r="E16" s="4">
        <v>12</v>
      </c>
      <c r="F16" s="4">
        <v>12</v>
      </c>
      <c r="G16" s="4">
        <v>12</v>
      </c>
      <c r="H16" s="6">
        <v>12</v>
      </c>
      <c r="I16" s="57">
        <v>12</v>
      </c>
      <c r="J16" s="51">
        <v>12</v>
      </c>
      <c r="K16" s="51">
        <v>12</v>
      </c>
      <c r="L16" s="57">
        <v>12</v>
      </c>
      <c r="M16" s="51">
        <v>12</v>
      </c>
      <c r="N16" s="57">
        <v>12</v>
      </c>
      <c r="O16" s="51">
        <v>12</v>
      </c>
      <c r="P16" s="57">
        <v>12</v>
      </c>
      <c r="Q16" s="57">
        <v>12</v>
      </c>
      <c r="R16" s="57">
        <v>12</v>
      </c>
      <c r="S16" s="57">
        <v>12</v>
      </c>
      <c r="T16" s="57">
        <v>12</v>
      </c>
      <c r="U16" s="57">
        <v>12</v>
      </c>
      <c r="V16" s="77">
        <v>12</v>
      </c>
    </row>
    <row r="17" spans="2:22" x14ac:dyDescent="0.2">
      <c r="B17" s="19" t="s">
        <v>97</v>
      </c>
      <c r="C17" s="4">
        <v>4</v>
      </c>
      <c r="D17" s="4">
        <v>4</v>
      </c>
      <c r="E17" s="4">
        <v>4</v>
      </c>
      <c r="F17" s="4">
        <v>7</v>
      </c>
      <c r="G17" s="4">
        <v>7</v>
      </c>
      <c r="H17" s="4">
        <v>7</v>
      </c>
      <c r="I17" s="52">
        <v>7</v>
      </c>
      <c r="J17" s="68">
        <v>7</v>
      </c>
      <c r="K17" s="68">
        <v>7</v>
      </c>
      <c r="L17" s="52">
        <v>7</v>
      </c>
      <c r="M17" s="68">
        <v>7</v>
      </c>
      <c r="N17" s="52">
        <v>7</v>
      </c>
      <c r="O17" s="68">
        <v>7</v>
      </c>
      <c r="P17" s="52">
        <v>7</v>
      </c>
      <c r="Q17" s="52">
        <v>7</v>
      </c>
      <c r="R17" s="52">
        <v>7</v>
      </c>
      <c r="S17" s="52">
        <v>7</v>
      </c>
      <c r="T17" s="52">
        <v>7</v>
      </c>
      <c r="U17" s="52">
        <v>7</v>
      </c>
      <c r="V17" s="78">
        <v>7</v>
      </c>
    </row>
    <row r="18" spans="2:22" x14ac:dyDescent="0.2">
      <c r="B18" s="19" t="s">
        <v>98</v>
      </c>
      <c r="C18" s="4">
        <v>2</v>
      </c>
      <c r="D18" s="4">
        <v>5</v>
      </c>
      <c r="E18" s="4">
        <v>5</v>
      </c>
      <c r="F18" s="4">
        <v>5</v>
      </c>
      <c r="G18" s="4">
        <v>5</v>
      </c>
      <c r="H18" s="4">
        <v>4</v>
      </c>
      <c r="I18" s="52">
        <v>4</v>
      </c>
      <c r="J18" s="68">
        <v>4</v>
      </c>
      <c r="K18" s="68">
        <v>4</v>
      </c>
      <c r="L18" s="52">
        <v>4</v>
      </c>
      <c r="M18" s="68">
        <v>4</v>
      </c>
      <c r="N18" s="52">
        <v>4</v>
      </c>
      <c r="O18" s="68">
        <v>3</v>
      </c>
      <c r="P18" s="52">
        <v>1</v>
      </c>
      <c r="Q18" s="52">
        <v>1</v>
      </c>
      <c r="R18" s="52">
        <v>2</v>
      </c>
      <c r="S18" s="52">
        <v>4</v>
      </c>
      <c r="T18" s="52">
        <v>4</v>
      </c>
      <c r="U18" s="52">
        <v>4</v>
      </c>
      <c r="V18" s="78">
        <v>4</v>
      </c>
    </row>
    <row r="19" spans="2:22" x14ac:dyDescent="0.2">
      <c r="B19" s="19" t="s">
        <v>99</v>
      </c>
      <c r="C19" s="4">
        <v>0</v>
      </c>
      <c r="D19" s="4">
        <v>0</v>
      </c>
      <c r="E19" s="4">
        <v>0</v>
      </c>
      <c r="F19" s="4">
        <v>0</v>
      </c>
      <c r="G19" s="4">
        <v>1</v>
      </c>
      <c r="H19" s="4">
        <v>1</v>
      </c>
      <c r="I19" s="52">
        <v>1</v>
      </c>
      <c r="J19" s="68">
        <v>1</v>
      </c>
      <c r="K19" s="68">
        <v>1</v>
      </c>
      <c r="L19" s="52">
        <v>1</v>
      </c>
      <c r="M19" s="68">
        <v>0</v>
      </c>
      <c r="N19" s="52">
        <v>0</v>
      </c>
      <c r="O19" s="114">
        <v>0</v>
      </c>
      <c r="P19" s="52">
        <v>0</v>
      </c>
      <c r="Q19" s="52">
        <v>0</v>
      </c>
      <c r="R19" s="52">
        <v>0</v>
      </c>
      <c r="S19" s="52">
        <v>0</v>
      </c>
      <c r="T19" s="52">
        <v>0</v>
      </c>
      <c r="U19" s="52">
        <v>0</v>
      </c>
      <c r="V19" s="78">
        <v>0</v>
      </c>
    </row>
    <row r="20" spans="2:22" ht="13.5" thickBot="1" x14ac:dyDescent="0.25">
      <c r="B20" s="19" t="s">
        <v>123</v>
      </c>
      <c r="C20" s="4"/>
      <c r="D20" s="4"/>
      <c r="E20" s="4"/>
      <c r="F20" s="4"/>
      <c r="G20" s="4"/>
      <c r="H20" s="4"/>
      <c r="I20" s="52"/>
      <c r="J20" s="68"/>
      <c r="K20" s="68"/>
      <c r="L20" s="63"/>
      <c r="M20" s="88"/>
      <c r="N20" s="63"/>
      <c r="O20" s="88"/>
      <c r="P20" s="52">
        <v>2</v>
      </c>
      <c r="Q20" s="52">
        <v>2</v>
      </c>
      <c r="R20" s="52">
        <v>1</v>
      </c>
      <c r="S20" s="52">
        <v>0</v>
      </c>
      <c r="T20" s="52">
        <v>0</v>
      </c>
      <c r="U20" s="52">
        <v>0</v>
      </c>
      <c r="V20" s="78">
        <v>1</v>
      </c>
    </row>
    <row r="21" spans="2:22" ht="13.5" thickBot="1" x14ac:dyDescent="0.25">
      <c r="B21" s="45" t="s">
        <v>94</v>
      </c>
      <c r="C21" s="55">
        <f t="shared" ref="C21:K21" si="0">SUM(C16:C19)</f>
        <v>18</v>
      </c>
      <c r="D21" s="55">
        <f t="shared" si="0"/>
        <v>21</v>
      </c>
      <c r="E21" s="55">
        <f t="shared" si="0"/>
        <v>21</v>
      </c>
      <c r="F21" s="55">
        <f t="shared" si="0"/>
        <v>24</v>
      </c>
      <c r="G21" s="55">
        <f t="shared" si="0"/>
        <v>25</v>
      </c>
      <c r="H21" s="55">
        <f t="shared" si="0"/>
        <v>24</v>
      </c>
      <c r="I21" s="64">
        <f t="shared" si="0"/>
        <v>24</v>
      </c>
      <c r="J21" s="69">
        <f t="shared" si="0"/>
        <v>24</v>
      </c>
      <c r="K21" s="69">
        <f t="shared" si="0"/>
        <v>24</v>
      </c>
      <c r="L21" s="69">
        <f>SUM(L16:L19)</f>
        <v>24</v>
      </c>
      <c r="M21" s="69">
        <f>SUM(M16:M19)</f>
        <v>23</v>
      </c>
      <c r="N21" s="69">
        <f>SUM(N16:N19)</f>
        <v>23</v>
      </c>
      <c r="O21" s="69">
        <f>SUM(O16:O19)</f>
        <v>22</v>
      </c>
      <c r="P21" s="64">
        <v>22</v>
      </c>
      <c r="Q21" s="64">
        <v>22</v>
      </c>
      <c r="R21" s="64">
        <f>SUM(R16:R20)</f>
        <v>22</v>
      </c>
      <c r="S21" s="64">
        <f>SUM(S16:S20)</f>
        <v>23</v>
      </c>
      <c r="T21" s="64">
        <v>23</v>
      </c>
      <c r="U21" s="64">
        <v>23</v>
      </c>
      <c r="V21" s="115">
        <v>24</v>
      </c>
    </row>
    <row r="22" spans="2:22" x14ac:dyDescent="0.2">
      <c r="B22" s="46"/>
      <c r="C22" s="49"/>
      <c r="D22" s="49"/>
      <c r="E22" s="49"/>
      <c r="F22" s="49"/>
      <c r="G22" s="49"/>
      <c r="H22" s="49"/>
      <c r="I22" s="49"/>
      <c r="J22" s="49"/>
      <c r="K22" s="49"/>
      <c r="M22" s="49"/>
      <c r="N22" s="42"/>
      <c r="O22" s="49"/>
    </row>
    <row r="23" spans="2:22" x14ac:dyDescent="0.2">
      <c r="N23" s="42"/>
    </row>
    <row r="24" spans="2:22" x14ac:dyDescent="0.2">
      <c r="N24" s="42"/>
    </row>
    <row r="25" spans="2:22" ht="13.5" thickBot="1" x14ac:dyDescent="0.25">
      <c r="N25" s="42"/>
    </row>
    <row r="26" spans="2:22" ht="13.5" thickBot="1" x14ac:dyDescent="0.25">
      <c r="B26" s="1" t="s">
        <v>116</v>
      </c>
      <c r="C26" s="2">
        <v>2004</v>
      </c>
      <c r="D26" s="2">
        <v>2005</v>
      </c>
      <c r="E26" s="2">
        <v>2006</v>
      </c>
      <c r="F26" s="2">
        <v>2007</v>
      </c>
      <c r="G26" s="2">
        <v>2008</v>
      </c>
      <c r="H26" s="2">
        <v>2009</v>
      </c>
      <c r="I26" s="3">
        <v>2010</v>
      </c>
      <c r="J26" s="3">
        <v>2011</v>
      </c>
      <c r="K26" s="3">
        <v>2012</v>
      </c>
      <c r="L26" s="67">
        <v>2013</v>
      </c>
      <c r="M26" s="3">
        <v>2014</v>
      </c>
      <c r="N26" s="86">
        <v>2015</v>
      </c>
      <c r="O26" s="3">
        <v>2016</v>
      </c>
      <c r="P26" s="61">
        <v>2017</v>
      </c>
      <c r="Q26" s="61">
        <v>2018</v>
      </c>
      <c r="R26" s="61">
        <v>2019</v>
      </c>
      <c r="S26" s="61">
        <v>2020</v>
      </c>
      <c r="T26" s="61">
        <v>2021</v>
      </c>
      <c r="U26" s="61">
        <v>2022</v>
      </c>
      <c r="V26" s="54">
        <v>2023</v>
      </c>
    </row>
    <row r="27" spans="2:22" x14ac:dyDescent="0.2">
      <c r="B27" s="18" t="s">
        <v>96</v>
      </c>
      <c r="C27" s="29">
        <v>98600</v>
      </c>
      <c r="D27" s="29">
        <v>95470</v>
      </c>
      <c r="E27" s="29">
        <v>94127</v>
      </c>
      <c r="F27" s="35">
        <v>86904</v>
      </c>
      <c r="G27" s="29">
        <v>86904</v>
      </c>
      <c r="H27" s="29">
        <v>88624</v>
      </c>
      <c r="I27" s="65">
        <v>88624</v>
      </c>
      <c r="J27" s="70">
        <v>88624</v>
      </c>
      <c r="K27" s="70">
        <v>88624</v>
      </c>
      <c r="L27" s="70">
        <v>88624</v>
      </c>
      <c r="M27" s="70">
        <v>88624</v>
      </c>
      <c r="N27" s="70">
        <v>88624</v>
      </c>
      <c r="O27" s="70">
        <v>88624</v>
      </c>
      <c r="P27" s="35">
        <v>88624</v>
      </c>
      <c r="Q27" s="35">
        <v>88624</v>
      </c>
      <c r="R27" s="35">
        <v>82085</v>
      </c>
      <c r="S27" s="35">
        <v>82085</v>
      </c>
      <c r="T27" s="35">
        <v>82085</v>
      </c>
      <c r="U27" s="35">
        <v>82085</v>
      </c>
      <c r="V27" s="30">
        <v>82085</v>
      </c>
    </row>
    <row r="28" spans="2:22" x14ac:dyDescent="0.2">
      <c r="B28" s="19" t="s">
        <v>97</v>
      </c>
      <c r="C28" s="26">
        <v>5754</v>
      </c>
      <c r="D28" s="26">
        <v>5754</v>
      </c>
      <c r="E28" s="26">
        <v>7097</v>
      </c>
      <c r="F28" s="36">
        <v>18680</v>
      </c>
      <c r="G28" s="26">
        <v>18680</v>
      </c>
      <c r="H28" s="26">
        <v>18680</v>
      </c>
      <c r="I28" s="66">
        <v>18680</v>
      </c>
      <c r="J28" s="71">
        <v>18680</v>
      </c>
      <c r="K28" s="71">
        <v>18680</v>
      </c>
      <c r="L28" s="71">
        <v>18680</v>
      </c>
      <c r="M28" s="71">
        <v>18680</v>
      </c>
      <c r="N28" s="71">
        <v>18680</v>
      </c>
      <c r="O28" s="71">
        <v>18680</v>
      </c>
      <c r="P28" s="36">
        <v>18680</v>
      </c>
      <c r="Q28" s="36">
        <v>18680</v>
      </c>
      <c r="R28" s="36">
        <v>25219</v>
      </c>
      <c r="S28" s="36">
        <v>25219</v>
      </c>
      <c r="T28" s="36">
        <v>25219</v>
      </c>
      <c r="U28" s="36">
        <v>25219</v>
      </c>
      <c r="V28" s="27">
        <v>25219</v>
      </c>
    </row>
    <row r="29" spans="2:22" x14ac:dyDescent="0.2">
      <c r="B29" s="19" t="s">
        <v>98</v>
      </c>
      <c r="C29" s="26">
        <v>5241</v>
      </c>
      <c r="D29" s="26">
        <v>12138</v>
      </c>
      <c r="E29" s="26">
        <v>12138</v>
      </c>
      <c r="F29" s="36">
        <v>12138</v>
      </c>
      <c r="G29" s="26">
        <v>12138</v>
      </c>
      <c r="H29" s="26">
        <v>10418</v>
      </c>
      <c r="I29" s="66">
        <v>10418</v>
      </c>
      <c r="J29" s="71">
        <v>10418</v>
      </c>
      <c r="K29" s="71">
        <v>10418</v>
      </c>
      <c r="L29" s="71">
        <v>10418</v>
      </c>
      <c r="M29" s="71">
        <v>10418</v>
      </c>
      <c r="N29" s="71">
        <v>10418</v>
      </c>
      <c r="O29" s="71">
        <v>6891</v>
      </c>
      <c r="P29" s="36">
        <v>3400</v>
      </c>
      <c r="Q29" s="36">
        <v>3400</v>
      </c>
      <c r="R29" s="36">
        <v>6002</v>
      </c>
      <c r="S29" s="36">
        <v>9431</v>
      </c>
      <c r="T29" s="36">
        <v>9431</v>
      </c>
      <c r="U29" s="36">
        <v>9431</v>
      </c>
      <c r="V29" s="27">
        <v>6002</v>
      </c>
    </row>
    <row r="30" spans="2:22" x14ac:dyDescent="0.2">
      <c r="B30" s="19" t="s">
        <v>99</v>
      </c>
      <c r="C30" s="26">
        <v>0</v>
      </c>
      <c r="D30" s="26">
        <v>0</v>
      </c>
      <c r="E30" s="26">
        <v>0</v>
      </c>
      <c r="F30" s="36">
        <v>0</v>
      </c>
      <c r="G30" s="26">
        <v>1301</v>
      </c>
      <c r="H30" s="26">
        <v>1301</v>
      </c>
      <c r="I30" s="66">
        <v>1301</v>
      </c>
      <c r="J30" s="71">
        <v>1301</v>
      </c>
      <c r="K30" s="71">
        <v>1301</v>
      </c>
      <c r="L30" s="71">
        <v>1301</v>
      </c>
      <c r="M30" s="71">
        <v>0</v>
      </c>
      <c r="N30" s="71">
        <v>0</v>
      </c>
      <c r="O30" s="71">
        <v>0</v>
      </c>
      <c r="P30" s="52">
        <v>0</v>
      </c>
      <c r="Q30" s="52">
        <v>0</v>
      </c>
      <c r="R30" s="52">
        <v>0</v>
      </c>
      <c r="S30" s="52">
        <v>0</v>
      </c>
      <c r="T30" s="52">
        <v>0</v>
      </c>
      <c r="U30" s="52">
        <v>0</v>
      </c>
      <c r="V30" s="78">
        <v>0</v>
      </c>
    </row>
    <row r="31" spans="2:22" ht="13.5" thickBot="1" x14ac:dyDescent="0.25">
      <c r="B31" s="20" t="s">
        <v>123</v>
      </c>
      <c r="C31" s="5"/>
      <c r="D31" s="5"/>
      <c r="E31" s="5"/>
      <c r="F31" s="5"/>
      <c r="G31" s="5"/>
      <c r="H31" s="5"/>
      <c r="I31" s="63"/>
      <c r="J31" s="88"/>
      <c r="K31" s="88"/>
      <c r="L31" s="63"/>
      <c r="M31" s="88"/>
      <c r="N31" s="63"/>
      <c r="O31" s="88"/>
      <c r="P31" s="56">
        <v>5241</v>
      </c>
      <c r="Q31" s="56">
        <v>5241</v>
      </c>
      <c r="R31" s="56">
        <v>2639</v>
      </c>
      <c r="S31" s="56">
        <v>0</v>
      </c>
      <c r="T31" s="56">
        <v>0</v>
      </c>
      <c r="U31" s="56">
        <v>0</v>
      </c>
      <c r="V31" s="84">
        <v>2639</v>
      </c>
    </row>
    <row r="32" spans="2:22" ht="13.5" thickBot="1" x14ac:dyDescent="0.25">
      <c r="B32" s="45" t="s">
        <v>94</v>
      </c>
      <c r="C32" s="39">
        <f t="shared" ref="C32:K32" si="1">SUM(C27:C30)</f>
        <v>109595</v>
      </c>
      <c r="D32" s="39">
        <f t="shared" si="1"/>
        <v>113362</v>
      </c>
      <c r="E32" s="39">
        <f t="shared" si="1"/>
        <v>113362</v>
      </c>
      <c r="F32" s="39">
        <f t="shared" si="1"/>
        <v>117722</v>
      </c>
      <c r="G32" s="39">
        <f t="shared" si="1"/>
        <v>119023</v>
      </c>
      <c r="H32" s="39">
        <f t="shared" si="1"/>
        <v>119023</v>
      </c>
      <c r="I32" s="53">
        <f t="shared" si="1"/>
        <v>119023</v>
      </c>
      <c r="J32" s="72">
        <f t="shared" si="1"/>
        <v>119023</v>
      </c>
      <c r="K32" s="72">
        <f t="shared" si="1"/>
        <v>119023</v>
      </c>
      <c r="L32" s="72">
        <f>SUM(L27:L30)</f>
        <v>119023</v>
      </c>
      <c r="M32" s="72">
        <f>SUM(M27:M30)</f>
        <v>117722</v>
      </c>
      <c r="N32" s="72">
        <f>SUM(N27:N30)</f>
        <v>117722</v>
      </c>
      <c r="O32" s="72">
        <f>SUM(O27:O30)</f>
        <v>114195</v>
      </c>
      <c r="P32" s="53">
        <f>SUM(P27:P31)</f>
        <v>115945</v>
      </c>
      <c r="Q32" s="53">
        <f>SUM(Q27:Q31)</f>
        <v>115945</v>
      </c>
      <c r="R32" s="53">
        <f>SUM(R27:R31)</f>
        <v>115945</v>
      </c>
      <c r="S32" s="53">
        <f>SUM(S27:S31)</f>
        <v>116735</v>
      </c>
      <c r="T32" s="53">
        <f>SUM(T27:T31)</f>
        <v>116735</v>
      </c>
      <c r="U32" s="53">
        <v>116735</v>
      </c>
      <c r="V32" s="222">
        <v>116735</v>
      </c>
    </row>
  </sheetData>
  <phoneticPr fontId="0" type="noConversion"/>
  <pageMargins left="0.74803149606299213" right="0.74803149606299213" top="0.98425196850393704" bottom="0.98425196850393704" header="0" footer="0"/>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8"/>
  <sheetViews>
    <sheetView zoomScale="60" zoomScaleNormal="60" workbookViewId="0">
      <selection activeCell="E28" sqref="E28"/>
    </sheetView>
  </sheetViews>
  <sheetFormatPr baseColWidth="10" defaultRowHeight="12.75" x14ac:dyDescent="0.2"/>
  <cols>
    <col min="1" max="1" width="11.7109375" customWidth="1"/>
    <col min="2" max="22" width="10.42578125" customWidth="1"/>
    <col min="25" max="25" width="10.42578125" customWidth="1"/>
    <col min="27" max="27" width="9.7109375" customWidth="1"/>
    <col min="28" max="28" width="11.140625" customWidth="1"/>
  </cols>
  <sheetData>
    <row r="2" spans="2:28" ht="18" x14ac:dyDescent="0.25">
      <c r="B2" s="8" t="s">
        <v>147</v>
      </c>
    </row>
    <row r="3" spans="2:28" ht="15.75" x14ac:dyDescent="0.25">
      <c r="B3" s="9"/>
    </row>
    <row r="6" spans="2:28" x14ac:dyDescent="0.2">
      <c r="B6" s="17" t="s">
        <v>23</v>
      </c>
      <c r="C6" t="s">
        <v>117</v>
      </c>
    </row>
    <row r="7" spans="2:28" x14ac:dyDescent="0.2">
      <c r="B7" s="17"/>
    </row>
    <row r="8" spans="2:28" x14ac:dyDescent="0.2">
      <c r="B8" s="17" t="s">
        <v>24</v>
      </c>
      <c r="C8" s="24" t="s">
        <v>16</v>
      </c>
      <c r="D8" t="s">
        <v>30</v>
      </c>
    </row>
    <row r="9" spans="2:28" x14ac:dyDescent="0.2">
      <c r="B9" s="17"/>
    </row>
    <row r="10" spans="2:28" x14ac:dyDescent="0.2">
      <c r="B10" s="17" t="s">
        <v>25</v>
      </c>
      <c r="C10" t="s">
        <v>29</v>
      </c>
    </row>
    <row r="12" spans="2:28" ht="13.5" thickBot="1" x14ac:dyDescent="0.25"/>
    <row r="13" spans="2:28" ht="13.5" thickBot="1" x14ac:dyDescent="0.25">
      <c r="B13" s="1" t="s">
        <v>27</v>
      </c>
      <c r="C13" s="2">
        <v>1998</v>
      </c>
      <c r="D13" s="2">
        <v>1999</v>
      </c>
      <c r="E13" s="2">
        <v>2000</v>
      </c>
      <c r="F13" s="2">
        <v>2001</v>
      </c>
      <c r="G13" s="2">
        <v>2002</v>
      </c>
      <c r="H13" s="2">
        <v>2003</v>
      </c>
      <c r="I13" s="2">
        <v>2004</v>
      </c>
      <c r="J13" s="2">
        <v>2005</v>
      </c>
      <c r="K13" s="2">
        <v>2006</v>
      </c>
      <c r="L13" s="2">
        <v>2007</v>
      </c>
      <c r="M13" s="3">
        <v>2008</v>
      </c>
      <c r="N13" s="3">
        <v>2009</v>
      </c>
      <c r="O13" s="61">
        <v>2010</v>
      </c>
      <c r="P13" s="61">
        <v>2011</v>
      </c>
      <c r="Q13" s="61">
        <v>2012</v>
      </c>
      <c r="R13" s="61">
        <v>2013</v>
      </c>
      <c r="S13" s="61">
        <v>2014</v>
      </c>
      <c r="T13" s="61">
        <v>2015</v>
      </c>
      <c r="U13" s="61">
        <v>2016</v>
      </c>
      <c r="V13" s="61">
        <v>2017</v>
      </c>
      <c r="W13" s="61">
        <v>2018</v>
      </c>
      <c r="X13" s="61">
        <v>2019</v>
      </c>
      <c r="Y13" s="61">
        <v>2020</v>
      </c>
      <c r="Z13" s="61">
        <v>2021</v>
      </c>
      <c r="AA13" s="61">
        <v>2022</v>
      </c>
      <c r="AB13" s="54">
        <v>2023</v>
      </c>
    </row>
    <row r="14" spans="2:28" ht="13.5" thickBot="1" x14ac:dyDescent="0.25">
      <c r="B14" s="7" t="s">
        <v>30</v>
      </c>
      <c r="C14" s="33">
        <v>13474</v>
      </c>
      <c r="D14" s="33">
        <v>13568</v>
      </c>
      <c r="E14" s="33">
        <v>13579</v>
      </c>
      <c r="F14" s="33">
        <v>13316</v>
      </c>
      <c r="G14" s="33">
        <v>11804</v>
      </c>
      <c r="H14" s="33">
        <v>12162</v>
      </c>
      <c r="I14" s="33">
        <v>11535</v>
      </c>
      <c r="J14" s="33">
        <v>11102</v>
      </c>
      <c r="K14" s="33">
        <v>10711</v>
      </c>
      <c r="L14" s="33">
        <v>11083</v>
      </c>
      <c r="M14" s="34">
        <v>11518</v>
      </c>
      <c r="N14" s="34">
        <v>12040</v>
      </c>
      <c r="O14" s="62">
        <v>10336</v>
      </c>
      <c r="P14" s="62">
        <v>9899</v>
      </c>
      <c r="Q14" s="62">
        <v>9273</v>
      </c>
      <c r="R14" s="34">
        <v>9372</v>
      </c>
      <c r="S14" s="89">
        <v>9050</v>
      </c>
      <c r="T14" s="108">
        <v>8657</v>
      </c>
      <c r="U14" s="89">
        <v>8021</v>
      </c>
      <c r="V14" s="99">
        <v>7361</v>
      </c>
      <c r="W14" s="62">
        <v>7379</v>
      </c>
      <c r="X14" s="62">
        <v>7339</v>
      </c>
      <c r="Y14" s="62">
        <v>7853</v>
      </c>
      <c r="Z14" s="34">
        <v>7396</v>
      </c>
      <c r="AA14" s="34">
        <f>4676+494+793+554+346+376</f>
        <v>7239</v>
      </c>
      <c r="AB14" s="32">
        <v>7426</v>
      </c>
    </row>
    <row r="15" spans="2:28" ht="13.5" thickBot="1" x14ac:dyDescent="0.25">
      <c r="B15" s="275"/>
      <c r="C15" s="276"/>
      <c r="D15" s="276">
        <f>+D14-C14</f>
        <v>94</v>
      </c>
      <c r="E15" s="276">
        <f t="shared" ref="E15:U15" si="0">+E14-D14</f>
        <v>11</v>
      </c>
      <c r="F15" s="276">
        <f t="shared" si="0"/>
        <v>-263</v>
      </c>
      <c r="G15" s="276">
        <f t="shared" si="0"/>
        <v>-1512</v>
      </c>
      <c r="H15" s="101">
        <f t="shared" si="0"/>
        <v>358</v>
      </c>
      <c r="I15" s="101">
        <f t="shared" si="0"/>
        <v>-627</v>
      </c>
      <c r="J15" s="101">
        <f t="shared" si="0"/>
        <v>-433</v>
      </c>
      <c r="K15" s="101">
        <f t="shared" si="0"/>
        <v>-391</v>
      </c>
      <c r="L15" s="101">
        <f t="shared" si="0"/>
        <v>372</v>
      </c>
      <c r="M15" s="101">
        <f t="shared" si="0"/>
        <v>435</v>
      </c>
      <c r="N15" s="101">
        <f t="shared" si="0"/>
        <v>522</v>
      </c>
      <c r="O15" s="101">
        <f t="shared" si="0"/>
        <v>-1704</v>
      </c>
      <c r="P15" s="101">
        <f t="shared" si="0"/>
        <v>-437</v>
      </c>
      <c r="Q15" s="101">
        <f t="shared" si="0"/>
        <v>-626</v>
      </c>
      <c r="R15" s="101">
        <f t="shared" si="0"/>
        <v>99</v>
      </c>
      <c r="S15" s="101">
        <f t="shared" si="0"/>
        <v>-322</v>
      </c>
      <c r="T15" s="101">
        <f t="shared" si="0"/>
        <v>-393</v>
      </c>
      <c r="U15" s="101">
        <f t="shared" si="0"/>
        <v>-636</v>
      </c>
      <c r="V15" s="101">
        <f t="shared" ref="V15:AB15" si="1">+V14-U14</f>
        <v>-660</v>
      </c>
      <c r="W15" s="101">
        <f t="shared" si="1"/>
        <v>18</v>
      </c>
      <c r="X15" s="101">
        <f t="shared" si="1"/>
        <v>-40</v>
      </c>
      <c r="Y15" s="101">
        <f t="shared" si="1"/>
        <v>514</v>
      </c>
      <c r="Z15" s="101">
        <f t="shared" si="1"/>
        <v>-457</v>
      </c>
      <c r="AA15" s="101">
        <f t="shared" si="1"/>
        <v>-157</v>
      </c>
      <c r="AB15" s="101">
        <f t="shared" si="1"/>
        <v>187</v>
      </c>
    </row>
    <row r="16" spans="2:28" ht="15" x14ac:dyDescent="0.2">
      <c r="D16" s="117">
        <f>+(D14/C14)-1</f>
        <v>6.9763989906486135E-3</v>
      </c>
      <c r="E16" s="117">
        <f t="shared" ref="E16:AB16" si="2">+(E14/D14)-1</f>
        <v>8.1073113207552616E-4</v>
      </c>
      <c r="F16" s="112">
        <f t="shared" si="2"/>
        <v>-1.9368141983945764E-2</v>
      </c>
      <c r="G16" s="113">
        <f t="shared" si="2"/>
        <v>-0.11354761189546414</v>
      </c>
      <c r="H16" s="117">
        <f t="shared" si="2"/>
        <v>3.032870213486949E-2</v>
      </c>
      <c r="I16" s="112">
        <f t="shared" si="2"/>
        <v>-5.1554020720276261E-2</v>
      </c>
      <c r="J16" s="112">
        <f t="shared" si="2"/>
        <v>-3.753792804508016E-2</v>
      </c>
      <c r="K16" s="112">
        <f t="shared" si="2"/>
        <v>-3.5218879481174525E-2</v>
      </c>
      <c r="L16" s="117">
        <f t="shared" si="2"/>
        <v>3.4730650732891499E-2</v>
      </c>
      <c r="M16" s="117">
        <f t="shared" si="2"/>
        <v>3.9249300730848979E-2</v>
      </c>
      <c r="N16" s="117">
        <f t="shared" si="2"/>
        <v>4.532036811946516E-2</v>
      </c>
      <c r="O16" s="113">
        <f t="shared" si="2"/>
        <v>-0.14152823920265778</v>
      </c>
      <c r="P16" s="112">
        <f t="shared" si="2"/>
        <v>-4.2279411764705843E-2</v>
      </c>
      <c r="Q16" s="112">
        <f t="shared" si="2"/>
        <v>-6.3238710980907165E-2</v>
      </c>
      <c r="R16" s="112">
        <f t="shared" si="2"/>
        <v>1.067615658362997E-2</v>
      </c>
      <c r="S16" s="112">
        <f t="shared" si="2"/>
        <v>-3.435766111822447E-2</v>
      </c>
      <c r="T16" s="112">
        <f t="shared" si="2"/>
        <v>-4.3425414364640869E-2</v>
      </c>
      <c r="U16" s="112">
        <f t="shared" si="2"/>
        <v>-7.3466558854106467E-2</v>
      </c>
      <c r="V16" s="113">
        <f t="shared" si="2"/>
        <v>-8.2284004488218376E-2</v>
      </c>
      <c r="W16" s="117">
        <f t="shared" si="2"/>
        <v>2.4453199293574812E-3</v>
      </c>
      <c r="X16" s="173">
        <f t="shared" si="2"/>
        <v>-5.4207887247594844E-3</v>
      </c>
      <c r="Y16" s="117">
        <f t="shared" si="2"/>
        <v>7.0036789753372464E-2</v>
      </c>
      <c r="Z16" s="173">
        <f t="shared" si="2"/>
        <v>-5.8194320641792974E-2</v>
      </c>
      <c r="AA16" s="173">
        <f t="shared" si="2"/>
        <v>-2.1227690643591091E-2</v>
      </c>
      <c r="AB16" s="117">
        <f t="shared" si="2"/>
        <v>2.5832297278629568E-2</v>
      </c>
    </row>
    <row r="17" spans="5:28" ht="15" x14ac:dyDescent="0.2">
      <c r="E17" s="111">
        <f>+D16+E16</f>
        <v>7.7871301227241396E-3</v>
      </c>
      <c r="F17" s="112">
        <f>+F16+E17</f>
        <v>-1.1581011861221624E-2</v>
      </c>
      <c r="G17" s="112">
        <f t="shared" ref="G17:AA17" si="3">+G16+F17</f>
        <v>-0.12512862375668576</v>
      </c>
      <c r="H17" s="112">
        <f t="shared" si="3"/>
        <v>-9.4799921621816274E-2</v>
      </c>
      <c r="I17" s="112">
        <f t="shared" si="3"/>
        <v>-0.14635394234209254</v>
      </c>
      <c r="J17" s="112">
        <f t="shared" si="3"/>
        <v>-0.1838918703871727</v>
      </c>
      <c r="K17" s="112">
        <f t="shared" si="3"/>
        <v>-0.21911074986834722</v>
      </c>
      <c r="L17" s="112">
        <f t="shared" si="3"/>
        <v>-0.18438009913545572</v>
      </c>
      <c r="M17" s="112">
        <f t="shared" si="3"/>
        <v>-0.14513079840460674</v>
      </c>
      <c r="N17" s="112">
        <f t="shared" si="3"/>
        <v>-9.9810430285141583E-2</v>
      </c>
      <c r="O17" s="112">
        <f t="shared" si="3"/>
        <v>-0.24133866948779936</v>
      </c>
      <c r="P17" s="112">
        <f t="shared" si="3"/>
        <v>-0.28361808125250521</v>
      </c>
      <c r="Q17" s="112">
        <f t="shared" si="3"/>
        <v>-0.34685679223341237</v>
      </c>
      <c r="R17" s="112">
        <f t="shared" si="3"/>
        <v>-0.3361806356497824</v>
      </c>
      <c r="S17" s="112">
        <f t="shared" si="3"/>
        <v>-0.37053829676800687</v>
      </c>
      <c r="T17" s="112">
        <f t="shared" si="3"/>
        <v>-0.41396371113264774</v>
      </c>
      <c r="U17" s="112">
        <f t="shared" si="3"/>
        <v>-0.48743026998675421</v>
      </c>
      <c r="V17" s="112">
        <f t="shared" si="3"/>
        <v>-0.56971427447497258</v>
      </c>
      <c r="W17" s="112">
        <f t="shared" si="3"/>
        <v>-0.5672689545456151</v>
      </c>
      <c r="X17" s="112">
        <f t="shared" si="3"/>
        <v>-0.57268974327037458</v>
      </c>
      <c r="Y17" s="112">
        <f>+Y16+X17</f>
        <v>-0.50265295351700212</v>
      </c>
      <c r="Z17" s="112">
        <f t="shared" si="3"/>
        <v>-0.56084727415879509</v>
      </c>
      <c r="AA17" s="112">
        <f t="shared" si="3"/>
        <v>-0.58207496480238619</v>
      </c>
      <c r="AB17" s="112">
        <f>+AB16+AA17</f>
        <v>-0.55624266752375662</v>
      </c>
    </row>
    <row r="18" spans="5:28" x14ac:dyDescent="0.2">
      <c r="U18" s="82"/>
    </row>
  </sheetData>
  <phoneticPr fontId="0" type="noConversion"/>
  <pageMargins left="0.75" right="0.75" top="1" bottom="1" header="0" footer="0"/>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5"/>
  <sheetViews>
    <sheetView zoomScale="70" zoomScaleNormal="70" workbookViewId="0">
      <selection activeCell="E28" sqref="E28"/>
    </sheetView>
  </sheetViews>
  <sheetFormatPr baseColWidth="10" defaultRowHeight="12.75" x14ac:dyDescent="0.2"/>
  <cols>
    <col min="1" max="1" width="4.7109375" customWidth="1"/>
    <col min="2" max="2" width="16.42578125" customWidth="1"/>
    <col min="3" max="3" width="9.7109375" customWidth="1"/>
    <col min="4" max="4" width="10.28515625" customWidth="1"/>
    <col min="5" max="5" width="8.7109375" customWidth="1"/>
    <col min="6" max="6" width="8.5703125" customWidth="1"/>
    <col min="7" max="7" width="7.28515625" customWidth="1"/>
    <col min="8" max="8" width="8.5703125" customWidth="1"/>
    <col min="9" max="10" width="8" customWidth="1"/>
    <col min="11" max="11" width="8.5703125" customWidth="1"/>
    <col min="12" max="12" width="10" customWidth="1"/>
    <col min="13" max="13" width="11.28515625" customWidth="1"/>
    <col min="14" max="14" width="10.28515625" customWidth="1"/>
    <col min="15" max="15" width="11.28515625" customWidth="1"/>
    <col min="16" max="16" width="12.28515625" customWidth="1"/>
    <col min="17" max="17" width="10.7109375" customWidth="1"/>
    <col min="18" max="18" width="10.7109375" style="42" customWidth="1"/>
    <col min="19" max="19" width="10.5703125" customWidth="1"/>
    <col min="20" max="20" width="9.5703125" customWidth="1"/>
    <col min="21" max="21" width="9.7109375" customWidth="1"/>
    <col min="22" max="22" width="10.7109375" customWidth="1"/>
    <col min="23" max="24" width="10.28515625" customWidth="1"/>
    <col min="25" max="25" width="9.7109375" customWidth="1"/>
    <col min="26" max="26" width="10.28515625" customWidth="1"/>
    <col min="27" max="27" width="9.7109375" customWidth="1"/>
    <col min="28" max="28" width="11.28515625" customWidth="1"/>
  </cols>
  <sheetData>
    <row r="2" spans="2:28" ht="18" x14ac:dyDescent="0.25">
      <c r="B2" s="8" t="s">
        <v>147</v>
      </c>
    </row>
    <row r="3" spans="2:28" ht="15.75" x14ac:dyDescent="0.25">
      <c r="B3" s="9"/>
    </row>
    <row r="6" spans="2:28" x14ac:dyDescent="0.2">
      <c r="B6" s="17" t="s">
        <v>23</v>
      </c>
      <c r="C6" t="s">
        <v>117</v>
      </c>
    </row>
    <row r="7" spans="2:28" x14ac:dyDescent="0.2">
      <c r="B7" s="17"/>
      <c r="W7" s="219"/>
    </row>
    <row r="8" spans="2:28" x14ac:dyDescent="0.2">
      <c r="B8" s="17" t="s">
        <v>24</v>
      </c>
      <c r="C8" s="24" t="s">
        <v>17</v>
      </c>
      <c r="D8" t="s">
        <v>31</v>
      </c>
    </row>
    <row r="9" spans="2:28" x14ac:dyDescent="0.2">
      <c r="B9" s="17"/>
    </row>
    <row r="10" spans="2:28" x14ac:dyDescent="0.2">
      <c r="B10" s="17" t="s">
        <v>25</v>
      </c>
      <c r="C10" t="s">
        <v>29</v>
      </c>
    </row>
    <row r="12" spans="2:28" ht="13.5" thickBot="1" x14ac:dyDescent="0.25">
      <c r="B12" s="38" t="s">
        <v>37</v>
      </c>
    </row>
    <row r="13" spans="2:28" ht="13.5" thickBot="1" x14ac:dyDescent="0.25">
      <c r="B13" s="1" t="s">
        <v>32</v>
      </c>
      <c r="C13" s="2">
        <v>1998</v>
      </c>
      <c r="D13" s="2">
        <v>1999</v>
      </c>
      <c r="E13" s="2">
        <v>2000</v>
      </c>
      <c r="F13" s="2">
        <v>2001</v>
      </c>
      <c r="G13" s="2">
        <v>2002</v>
      </c>
      <c r="H13" s="2">
        <v>2003</v>
      </c>
      <c r="I13" s="2">
        <v>2004</v>
      </c>
      <c r="J13" s="2">
        <v>2005</v>
      </c>
      <c r="K13" s="2">
        <v>2006</v>
      </c>
      <c r="L13" s="2">
        <v>2007</v>
      </c>
      <c r="M13" s="2">
        <v>2008</v>
      </c>
      <c r="N13" s="3">
        <v>2009</v>
      </c>
      <c r="O13" s="3">
        <v>2010</v>
      </c>
      <c r="P13" s="3">
        <v>2011</v>
      </c>
      <c r="Q13" s="3">
        <v>2012</v>
      </c>
      <c r="R13" s="86">
        <v>2013</v>
      </c>
      <c r="S13" s="3">
        <v>2014</v>
      </c>
      <c r="T13" s="3">
        <v>2015</v>
      </c>
      <c r="U13" s="3">
        <v>2016</v>
      </c>
      <c r="V13" s="61">
        <v>2017</v>
      </c>
      <c r="W13" s="61">
        <v>2018</v>
      </c>
      <c r="X13" s="61">
        <v>2019</v>
      </c>
      <c r="Y13" s="61">
        <v>2020</v>
      </c>
      <c r="Z13" s="61">
        <v>2021</v>
      </c>
      <c r="AA13" s="61">
        <v>2022</v>
      </c>
      <c r="AB13" s="54">
        <v>2023</v>
      </c>
    </row>
    <row r="14" spans="2:28" x14ac:dyDescent="0.2">
      <c r="B14" s="18" t="s">
        <v>33</v>
      </c>
      <c r="C14" s="29">
        <v>15000</v>
      </c>
      <c r="D14" s="29">
        <v>15000</v>
      </c>
      <c r="E14" s="29">
        <v>29000</v>
      </c>
      <c r="F14" s="29">
        <v>17000</v>
      </c>
      <c r="G14" s="29">
        <v>18325</v>
      </c>
      <c r="H14" s="29">
        <v>12000</v>
      </c>
      <c r="I14" s="35">
        <v>30000</v>
      </c>
      <c r="J14" s="35">
        <v>16780</v>
      </c>
      <c r="K14" s="35">
        <v>4150</v>
      </c>
      <c r="L14" s="35">
        <v>15800</v>
      </c>
      <c r="M14" s="35">
        <v>6598</v>
      </c>
      <c r="N14" s="35">
        <v>8900</v>
      </c>
      <c r="O14" s="35">
        <v>5550</v>
      </c>
      <c r="P14" s="35">
        <v>7550</v>
      </c>
      <c r="Q14" s="35">
        <v>7850</v>
      </c>
      <c r="R14" s="36">
        <v>10650</v>
      </c>
      <c r="S14" s="35">
        <v>9480</v>
      </c>
      <c r="T14" s="35">
        <v>5900</v>
      </c>
      <c r="U14" s="35">
        <v>8800</v>
      </c>
      <c r="V14" s="35">
        <v>6670</v>
      </c>
      <c r="W14" s="35">
        <v>25400</v>
      </c>
      <c r="X14" s="35">
        <v>20500</v>
      </c>
      <c r="Y14" s="35">
        <v>25000</v>
      </c>
      <c r="Z14" s="35">
        <v>21000</v>
      </c>
      <c r="AA14" s="35">
        <v>22458</v>
      </c>
      <c r="AB14" s="30">
        <v>36000</v>
      </c>
    </row>
    <row r="15" spans="2:28" ht="13.5" thickBot="1" x14ac:dyDescent="0.25">
      <c r="B15" s="20" t="s">
        <v>34</v>
      </c>
      <c r="C15" s="28">
        <v>15000</v>
      </c>
      <c r="D15" s="28">
        <v>20000</v>
      </c>
      <c r="E15" s="28">
        <v>19250</v>
      </c>
      <c r="F15" s="28">
        <v>16750</v>
      </c>
      <c r="G15" s="28">
        <v>14000</v>
      </c>
      <c r="H15" s="26">
        <v>14000</v>
      </c>
      <c r="I15" s="36">
        <v>14000</v>
      </c>
      <c r="J15" s="36">
        <v>14000</v>
      </c>
      <c r="K15" s="36">
        <v>18500</v>
      </c>
      <c r="L15" s="36">
        <v>39000</v>
      </c>
      <c r="M15" s="36">
        <v>39000</v>
      </c>
      <c r="N15" s="36">
        <v>37500</v>
      </c>
      <c r="O15" s="36">
        <v>38000</v>
      </c>
      <c r="P15" s="36">
        <v>39000</v>
      </c>
      <c r="Q15" s="36">
        <v>27000</v>
      </c>
      <c r="R15" s="36">
        <v>37000</v>
      </c>
      <c r="S15" s="36">
        <v>37000</v>
      </c>
      <c r="T15" s="36">
        <v>37000</v>
      </c>
      <c r="U15" s="36">
        <v>35200</v>
      </c>
      <c r="V15" s="36">
        <v>0</v>
      </c>
      <c r="W15" s="36">
        <v>0</v>
      </c>
      <c r="X15" s="36">
        <v>20000</v>
      </c>
      <c r="Y15" s="36">
        <v>25000</v>
      </c>
      <c r="Z15" s="36">
        <v>31000</v>
      </c>
      <c r="AA15" s="36">
        <v>24000</v>
      </c>
      <c r="AB15" s="27">
        <v>25000</v>
      </c>
    </row>
    <row r="16" spans="2:28" x14ac:dyDescent="0.2">
      <c r="B16" s="19" t="s">
        <v>35</v>
      </c>
      <c r="C16" s="31" t="s">
        <v>11</v>
      </c>
      <c r="D16" s="31" t="s">
        <v>11</v>
      </c>
      <c r="E16" s="31" t="s">
        <v>11</v>
      </c>
      <c r="F16" s="31" t="s">
        <v>11</v>
      </c>
      <c r="G16" s="31" t="s">
        <v>11</v>
      </c>
      <c r="H16" s="31" t="s">
        <v>11</v>
      </c>
      <c r="I16" s="31" t="s">
        <v>11</v>
      </c>
      <c r="J16" s="31" t="s">
        <v>11</v>
      </c>
      <c r="K16" s="36">
        <v>4500</v>
      </c>
      <c r="L16" s="36">
        <v>4500</v>
      </c>
      <c r="M16" s="37" t="s">
        <v>11</v>
      </c>
      <c r="N16" s="37" t="s">
        <v>11</v>
      </c>
      <c r="O16" s="37"/>
      <c r="P16" s="37"/>
      <c r="Q16" s="37"/>
      <c r="R16" s="52"/>
      <c r="S16" s="37">
        <v>0</v>
      </c>
      <c r="T16" s="37">
        <v>0</v>
      </c>
      <c r="U16" s="37">
        <v>0</v>
      </c>
      <c r="V16" s="36">
        <v>3000</v>
      </c>
      <c r="W16" s="36">
        <v>0</v>
      </c>
      <c r="X16" s="36">
        <v>0</v>
      </c>
      <c r="Y16" s="36">
        <v>0</v>
      </c>
      <c r="Z16" s="36">
        <v>0</v>
      </c>
      <c r="AA16" s="36">
        <v>0</v>
      </c>
      <c r="AB16" s="27">
        <v>0</v>
      </c>
    </row>
    <row r="17" spans="2:28" ht="13.5" thickBot="1" x14ac:dyDescent="0.25">
      <c r="B17" s="19" t="s">
        <v>36</v>
      </c>
      <c r="C17" s="31"/>
      <c r="D17" s="31"/>
      <c r="E17" s="31"/>
      <c r="F17" s="31"/>
      <c r="G17" s="31"/>
      <c r="H17" s="31"/>
      <c r="I17" s="31"/>
      <c r="J17" s="31"/>
      <c r="K17" s="36"/>
      <c r="L17" s="36"/>
      <c r="M17" s="37"/>
      <c r="N17" s="59"/>
      <c r="O17" s="59"/>
      <c r="P17" s="59"/>
      <c r="Q17" s="59"/>
      <c r="R17" s="63"/>
      <c r="S17" s="59"/>
      <c r="T17" s="59"/>
      <c r="U17" s="116"/>
      <c r="V17" s="36">
        <v>2000</v>
      </c>
      <c r="W17" s="36">
        <v>2000</v>
      </c>
      <c r="X17" s="36">
        <v>0</v>
      </c>
      <c r="Y17" s="36">
        <v>0</v>
      </c>
      <c r="Z17" s="36">
        <v>0</v>
      </c>
      <c r="AA17" s="36">
        <v>0</v>
      </c>
      <c r="AB17" s="27">
        <v>0</v>
      </c>
    </row>
    <row r="18" spans="2:28" ht="13.5" thickBot="1" x14ac:dyDescent="0.25">
      <c r="B18" s="7" t="s">
        <v>26</v>
      </c>
      <c r="C18" s="33">
        <f t="shared" ref="C18:P18" si="0">SUM(C14:C16)</f>
        <v>30000</v>
      </c>
      <c r="D18" s="33">
        <f t="shared" si="0"/>
        <v>35000</v>
      </c>
      <c r="E18" s="33">
        <f t="shared" si="0"/>
        <v>48250</v>
      </c>
      <c r="F18" s="33">
        <f t="shared" si="0"/>
        <v>33750</v>
      </c>
      <c r="G18" s="33">
        <f t="shared" si="0"/>
        <v>32325</v>
      </c>
      <c r="H18" s="33">
        <f t="shared" si="0"/>
        <v>26000</v>
      </c>
      <c r="I18" s="33">
        <f t="shared" si="0"/>
        <v>44000</v>
      </c>
      <c r="J18" s="33">
        <f t="shared" si="0"/>
        <v>30780</v>
      </c>
      <c r="K18" s="33">
        <f t="shared" si="0"/>
        <v>27150</v>
      </c>
      <c r="L18" s="33">
        <f t="shared" si="0"/>
        <v>59300</v>
      </c>
      <c r="M18" s="33">
        <f t="shared" si="0"/>
        <v>45598</v>
      </c>
      <c r="N18" s="34">
        <f t="shared" si="0"/>
        <v>46400</v>
      </c>
      <c r="O18" s="34">
        <f t="shared" si="0"/>
        <v>43550</v>
      </c>
      <c r="P18" s="34">
        <f t="shared" si="0"/>
        <v>46550</v>
      </c>
      <c r="Q18" s="34">
        <f>SUM(Q14:Q16)</f>
        <v>34850</v>
      </c>
      <c r="R18" s="34">
        <f>SUM(R14:R15)</f>
        <v>47650</v>
      </c>
      <c r="S18" s="34">
        <f>SUM(S14:S16)</f>
        <v>46480</v>
      </c>
      <c r="T18" s="34">
        <f>SUM(T14:T16)</f>
        <v>42900</v>
      </c>
      <c r="U18" s="34">
        <f>SUM(U14:U16)</f>
        <v>44000</v>
      </c>
      <c r="V18" s="34">
        <f t="shared" ref="V18:AA18" si="1">SUM(V14:V17)</f>
        <v>11670</v>
      </c>
      <c r="W18" s="34">
        <f t="shared" si="1"/>
        <v>27400</v>
      </c>
      <c r="X18" s="34">
        <f t="shared" si="1"/>
        <v>40500</v>
      </c>
      <c r="Y18" s="34">
        <f t="shared" si="1"/>
        <v>50000</v>
      </c>
      <c r="Z18" s="34">
        <f t="shared" si="1"/>
        <v>52000</v>
      </c>
      <c r="AA18" s="34">
        <f t="shared" si="1"/>
        <v>46458</v>
      </c>
      <c r="AB18" s="32">
        <f>SUM(AB14:AB15)</f>
        <v>61000</v>
      </c>
    </row>
    <row r="19" spans="2:28" x14ac:dyDescent="0.2">
      <c r="V19" s="82"/>
      <c r="W19" s="82"/>
      <c r="X19" s="82"/>
      <c r="Y19" s="82"/>
      <c r="Z19" s="82"/>
      <c r="AA19" s="82"/>
      <c r="AB19" s="82"/>
    </row>
    <row r="20" spans="2:28" ht="13.5" thickBot="1" x14ac:dyDescent="0.25">
      <c r="B20" s="38" t="s">
        <v>124</v>
      </c>
      <c r="V20" s="82"/>
      <c r="W20" s="82"/>
      <c r="X20" s="82"/>
      <c r="Y20" s="82"/>
      <c r="Z20" s="82"/>
      <c r="AA20" s="82"/>
      <c r="AB20" s="82"/>
    </row>
    <row r="21" spans="2:28" ht="13.5" thickBot="1" x14ac:dyDescent="0.25">
      <c r="B21" s="7" t="s">
        <v>32</v>
      </c>
      <c r="C21" s="23">
        <v>1998</v>
      </c>
      <c r="D21" s="23">
        <v>1999</v>
      </c>
      <c r="E21" s="23">
        <v>2000</v>
      </c>
      <c r="F21" s="23">
        <v>2001</v>
      </c>
      <c r="G21" s="23">
        <v>2002</v>
      </c>
      <c r="H21" s="23">
        <v>2003</v>
      </c>
      <c r="I21" s="23">
        <v>2004</v>
      </c>
      <c r="J21" s="23">
        <v>2005</v>
      </c>
      <c r="K21" s="23">
        <v>2006</v>
      </c>
      <c r="L21" s="23">
        <v>2007</v>
      </c>
      <c r="M21" s="23">
        <v>2008</v>
      </c>
      <c r="N21" s="50">
        <v>2009</v>
      </c>
      <c r="O21" s="50">
        <v>2010</v>
      </c>
      <c r="P21" s="50">
        <v>2011</v>
      </c>
      <c r="Q21" s="50">
        <v>2012</v>
      </c>
      <c r="R21" s="67">
        <v>2013</v>
      </c>
      <c r="S21" s="50">
        <v>2014</v>
      </c>
      <c r="T21" s="50">
        <v>2015</v>
      </c>
      <c r="U21" s="50">
        <v>2016</v>
      </c>
      <c r="V21" s="34">
        <v>2017</v>
      </c>
      <c r="W21" s="34">
        <v>2018</v>
      </c>
      <c r="X21" s="235">
        <v>2019</v>
      </c>
      <c r="Y21" s="235">
        <v>2020</v>
      </c>
      <c r="Z21" s="235">
        <v>2021</v>
      </c>
      <c r="AA21" s="235">
        <v>2022</v>
      </c>
      <c r="AB21" s="236">
        <v>2023</v>
      </c>
    </row>
    <row r="22" spans="2:28" x14ac:dyDescent="0.2">
      <c r="B22" s="19" t="s">
        <v>33</v>
      </c>
      <c r="C22" s="26">
        <v>400000</v>
      </c>
      <c r="D22" s="26">
        <v>200000</v>
      </c>
      <c r="E22" s="26">
        <v>180000</v>
      </c>
      <c r="F22" s="26">
        <v>175000</v>
      </c>
      <c r="G22" s="26">
        <v>54000</v>
      </c>
      <c r="H22" s="26">
        <v>479500</v>
      </c>
      <c r="I22" s="36">
        <v>431310</v>
      </c>
      <c r="J22" s="36">
        <v>666180</v>
      </c>
      <c r="K22" s="36">
        <v>720000</v>
      </c>
      <c r="L22" s="36">
        <v>453000</v>
      </c>
      <c r="M22" s="36">
        <v>1317010</v>
      </c>
      <c r="N22" s="36">
        <v>996637</v>
      </c>
      <c r="O22" s="36">
        <v>1039102</v>
      </c>
      <c r="P22" s="36">
        <v>1110000</v>
      </c>
      <c r="Q22" s="36">
        <v>635528</v>
      </c>
      <c r="R22" s="36">
        <v>908662</v>
      </c>
      <c r="S22" s="36">
        <v>817920</v>
      </c>
      <c r="T22" s="36">
        <v>63020</v>
      </c>
      <c r="U22" s="36">
        <v>112725</v>
      </c>
      <c r="V22" s="36">
        <v>678578</v>
      </c>
      <c r="W22" s="36">
        <v>922000</v>
      </c>
      <c r="X22" s="36">
        <v>777600</v>
      </c>
      <c r="Y22" s="36">
        <v>521000</v>
      </c>
      <c r="Z22" s="36">
        <v>170000</v>
      </c>
      <c r="AA22" s="36">
        <v>38600</v>
      </c>
      <c r="AB22" s="27">
        <v>535500</v>
      </c>
    </row>
    <row r="23" spans="2:28" x14ac:dyDescent="0.2">
      <c r="B23" s="19" t="s">
        <v>35</v>
      </c>
      <c r="C23" s="31" t="s">
        <v>11</v>
      </c>
      <c r="D23" s="31" t="s">
        <v>11</v>
      </c>
      <c r="E23" s="31" t="s">
        <v>11</v>
      </c>
      <c r="F23" s="31" t="s">
        <v>11</v>
      </c>
      <c r="G23" s="31" t="s">
        <v>11</v>
      </c>
      <c r="H23" s="31" t="s">
        <v>11</v>
      </c>
      <c r="I23" s="31" t="s">
        <v>11</v>
      </c>
      <c r="J23" s="31" t="s">
        <v>11</v>
      </c>
      <c r="K23" s="36">
        <v>50000</v>
      </c>
      <c r="L23" s="37" t="s">
        <v>11</v>
      </c>
      <c r="M23" s="37" t="s">
        <v>11</v>
      </c>
      <c r="N23" s="37" t="s">
        <v>11</v>
      </c>
      <c r="O23" s="37" t="s">
        <v>11</v>
      </c>
      <c r="P23" s="37"/>
      <c r="Q23" s="37"/>
      <c r="R23" s="52"/>
      <c r="S23" s="37">
        <v>0</v>
      </c>
      <c r="T23" s="37">
        <v>0</v>
      </c>
      <c r="U23" s="37">
        <v>0</v>
      </c>
      <c r="V23" s="36">
        <v>0</v>
      </c>
      <c r="W23" s="36">
        <v>0</v>
      </c>
      <c r="X23" s="36">
        <v>0</v>
      </c>
      <c r="Y23" s="36">
        <v>0</v>
      </c>
      <c r="Z23" s="36">
        <v>0</v>
      </c>
      <c r="AA23" s="36">
        <v>0</v>
      </c>
      <c r="AB23" s="27">
        <v>0</v>
      </c>
    </row>
    <row r="24" spans="2:28" ht="13.5" thickBot="1" x14ac:dyDescent="0.25">
      <c r="B24" s="19" t="s">
        <v>36</v>
      </c>
      <c r="C24" s="31" t="s">
        <v>11</v>
      </c>
      <c r="D24" s="31" t="s">
        <v>11</v>
      </c>
      <c r="E24" s="31" t="s">
        <v>11</v>
      </c>
      <c r="F24" s="31" t="s">
        <v>11</v>
      </c>
      <c r="G24" s="31" t="s">
        <v>11</v>
      </c>
      <c r="H24" s="31" t="s">
        <v>11</v>
      </c>
      <c r="I24" s="31" t="s">
        <v>11</v>
      </c>
      <c r="J24" s="31" t="s">
        <v>11</v>
      </c>
      <c r="K24" s="31" t="s">
        <v>11</v>
      </c>
      <c r="L24" s="37">
        <v>61250</v>
      </c>
      <c r="M24" s="37" t="s">
        <v>11</v>
      </c>
      <c r="N24" s="59" t="s">
        <v>11</v>
      </c>
      <c r="O24" s="59" t="s">
        <v>11</v>
      </c>
      <c r="P24" s="59"/>
      <c r="Q24" s="59"/>
      <c r="R24" s="52"/>
      <c r="S24" s="59">
        <v>0</v>
      </c>
      <c r="T24" s="59">
        <v>0</v>
      </c>
      <c r="U24" s="59">
        <v>0</v>
      </c>
      <c r="V24" s="36">
        <v>0</v>
      </c>
      <c r="W24" s="36">
        <v>0</v>
      </c>
      <c r="X24" s="36">
        <v>0</v>
      </c>
      <c r="Y24" s="36">
        <v>0</v>
      </c>
      <c r="Z24" s="36">
        <v>0</v>
      </c>
      <c r="AA24" s="36">
        <v>0</v>
      </c>
      <c r="AB24" s="27">
        <v>0</v>
      </c>
    </row>
    <row r="25" spans="2:28" ht="13.5" thickBot="1" x14ac:dyDescent="0.25">
      <c r="B25" s="7" t="s">
        <v>26</v>
      </c>
      <c r="C25" s="33">
        <f t="shared" ref="C25:T25" si="2">SUM(C22:C24)</f>
        <v>400000</v>
      </c>
      <c r="D25" s="33">
        <f t="shared" si="2"/>
        <v>200000</v>
      </c>
      <c r="E25" s="33">
        <f t="shared" si="2"/>
        <v>180000</v>
      </c>
      <c r="F25" s="33">
        <f t="shared" si="2"/>
        <v>175000</v>
      </c>
      <c r="G25" s="33">
        <f t="shared" si="2"/>
        <v>54000</v>
      </c>
      <c r="H25" s="33">
        <f t="shared" si="2"/>
        <v>479500</v>
      </c>
      <c r="I25" s="33">
        <f t="shared" si="2"/>
        <v>431310</v>
      </c>
      <c r="J25" s="33">
        <f t="shared" si="2"/>
        <v>666180</v>
      </c>
      <c r="K25" s="33">
        <f t="shared" si="2"/>
        <v>770000</v>
      </c>
      <c r="L25" s="33">
        <f t="shared" si="2"/>
        <v>514250</v>
      </c>
      <c r="M25" s="33">
        <f t="shared" si="2"/>
        <v>1317010</v>
      </c>
      <c r="N25" s="34">
        <f t="shared" si="2"/>
        <v>996637</v>
      </c>
      <c r="O25" s="34">
        <f t="shared" si="2"/>
        <v>1039102</v>
      </c>
      <c r="P25" s="34">
        <f t="shared" si="2"/>
        <v>1110000</v>
      </c>
      <c r="Q25" s="34">
        <f t="shared" si="2"/>
        <v>635528</v>
      </c>
      <c r="R25" s="34">
        <v>908662</v>
      </c>
      <c r="S25" s="34">
        <f t="shared" si="2"/>
        <v>817920</v>
      </c>
      <c r="T25" s="34">
        <f t="shared" si="2"/>
        <v>63020</v>
      </c>
      <c r="U25" s="34">
        <f t="shared" ref="U25:Z25" si="3">SUM(U22:U24)</f>
        <v>112725</v>
      </c>
      <c r="V25" s="34">
        <f t="shared" si="3"/>
        <v>678578</v>
      </c>
      <c r="W25" s="34">
        <f t="shared" si="3"/>
        <v>922000</v>
      </c>
      <c r="X25" s="34">
        <f t="shared" si="3"/>
        <v>777600</v>
      </c>
      <c r="Y25" s="34">
        <f t="shared" si="3"/>
        <v>521000</v>
      </c>
      <c r="Z25" s="34">
        <f t="shared" si="3"/>
        <v>170000</v>
      </c>
      <c r="AA25" s="34">
        <v>38600</v>
      </c>
      <c r="AB25" s="33">
        <v>535500</v>
      </c>
    </row>
  </sheetData>
  <phoneticPr fontId="0" type="noConversion"/>
  <pageMargins left="0.51181102362204722" right="0.47244094488188981" top="0.98425196850393704" bottom="0.98425196850393704" header="0" footer="0"/>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3.1</vt:lpstr>
      <vt:lpstr>3.2</vt:lpstr>
      <vt:lpstr>3.3</vt:lpstr>
      <vt:lpstr>3.4</vt:lpstr>
      <vt:lpstr>3.5</vt:lpstr>
      <vt:lpstr>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Mario Lorente Antoñanzas</cp:lastModifiedBy>
  <cp:lastPrinted>2024-01-31T11:43:55Z</cp:lastPrinted>
  <dcterms:created xsi:type="dcterms:W3CDTF">2010-01-23T12:09:48Z</dcterms:created>
  <dcterms:modified xsi:type="dcterms:W3CDTF">2024-03-21T09:52:02Z</dcterms:modified>
</cp:coreProperties>
</file>