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Estadis\ESTUDIOS\Estadística Web\Web Fichas cultivos\2021\07 Hortalizas\Archivo por cultivo\"/>
    </mc:Choice>
  </mc:AlternateContent>
  <bookViews>
    <workbookView xWindow="0" yWindow="0" windowWidth="28800" windowHeight="12000"/>
  </bookViews>
  <sheets>
    <sheet name="34 Champiñó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B36" i="1" s="1"/>
  <c r="C36" i="1"/>
  <c r="D35" i="1"/>
  <c r="B35" i="1" s="1"/>
  <c r="C35" i="1"/>
  <c r="D34" i="1"/>
  <c r="C34" i="1"/>
  <c r="B34" i="1"/>
  <c r="D33" i="1"/>
  <c r="B33" i="1" s="1"/>
  <c r="C33" i="1"/>
  <c r="D32" i="1"/>
  <c r="B32" i="1" s="1"/>
  <c r="C32" i="1"/>
  <c r="D31" i="1"/>
  <c r="C31" i="1"/>
  <c r="B31" i="1" s="1"/>
  <c r="D30" i="1"/>
  <c r="B30" i="1" s="1"/>
  <c r="C30" i="1"/>
  <c r="D29" i="1"/>
  <c r="B29" i="1" s="1"/>
  <c r="C29" i="1"/>
  <c r="D28" i="1"/>
  <c r="B28" i="1" s="1"/>
  <c r="G27" i="1"/>
  <c r="D27" i="1"/>
  <c r="B27" i="1"/>
  <c r="G26" i="1"/>
  <c r="D26" i="1"/>
  <c r="B26" i="1" s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I14" i="1"/>
  <c r="D14" i="1"/>
  <c r="I13" i="1"/>
  <c r="D13" i="1"/>
  <c r="I12" i="1"/>
  <c r="D12" i="1"/>
  <c r="I11" i="1"/>
  <c r="D11" i="1"/>
  <c r="I10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<sst xmlns="http://schemas.openxmlformats.org/spreadsheetml/2006/main" count="13" uniqueCount="8">
  <si>
    <t>SUPERFICIES Y PRODUCCIONES DE CULTIVOS EN LA RIOJA. 07.34 CHAMPIÑÓN</t>
  </si>
  <si>
    <t>AÑOS</t>
  </si>
  <si>
    <t>PRODUCCIÓN (t)</t>
  </si>
  <si>
    <t>PRECIO MEDIO (€/100 kg)</t>
  </si>
  <si>
    <t>VALOR MILES DE €</t>
  </si>
  <si>
    <t>Fresco</t>
  </si>
  <si>
    <t>Industria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</si>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</sst>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0"/>
      <name val="Arial"/>
    </font>
    <font>
      <b/>
      <sz val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</fills>
  <borders count="24">
    <border>
      <left/>
      <right/>
      <top/>
      <bottom/>
      <diagonal/>
    </border>
    <border>
      <left style="medium">
        <color indexed="54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/>
      <top style="medium">
        <color indexed="54"/>
      </top>
      <bottom/>
      <diagonal/>
    </border>
    <border>
      <left/>
      <right/>
      <top style="medium">
        <color indexed="54"/>
      </top>
      <bottom/>
      <diagonal/>
    </border>
    <border>
      <left/>
      <right style="thin">
        <color indexed="9"/>
      </right>
      <top style="medium">
        <color indexed="54"/>
      </top>
      <bottom/>
      <diagonal/>
    </border>
    <border>
      <left/>
      <right style="medium">
        <color indexed="54"/>
      </right>
      <top style="medium">
        <color indexed="54"/>
      </top>
      <bottom/>
      <diagonal/>
    </border>
    <border>
      <left style="medium">
        <color indexed="54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medium">
        <color indexed="54"/>
      </right>
      <top style="thin">
        <color indexed="9"/>
      </top>
      <bottom style="medium">
        <color indexed="54"/>
      </bottom>
      <diagonal/>
    </border>
    <border>
      <left style="medium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/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medium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/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/>
      <diagonal/>
    </border>
    <border>
      <left style="dashed">
        <color indexed="54"/>
      </left>
      <right style="medium">
        <color indexed="54"/>
      </right>
      <top style="dashed">
        <color indexed="54"/>
      </top>
      <bottom/>
      <diagonal/>
    </border>
    <border>
      <left style="medium">
        <color indexed="54"/>
      </left>
      <right style="dashed">
        <color indexed="54"/>
      </right>
      <top style="dashed">
        <color indexed="54"/>
      </top>
      <bottom/>
      <diagonal/>
    </border>
    <border>
      <left style="medium">
        <color indexed="54"/>
      </left>
      <right style="dashed">
        <color indexed="54"/>
      </right>
      <top/>
      <bottom style="medium">
        <color indexed="54"/>
      </bottom>
      <diagonal/>
    </border>
    <border>
      <left style="dashed">
        <color indexed="54"/>
      </left>
      <right style="dashed">
        <color indexed="54"/>
      </right>
      <top/>
      <bottom style="medium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medium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 style="medium">
        <color indexed="5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3" fontId="3" fillId="0" borderId="10" xfId="0" applyNumberFormat="1" applyFont="1" applyBorder="1" applyAlignment="1">
      <alignment horizontal="right" indent="1"/>
    </xf>
    <xf numFmtId="2" fontId="3" fillId="0" borderId="10" xfId="0" applyNumberFormat="1" applyFon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4" fontId="3" fillId="0" borderId="11" xfId="0" applyNumberFormat="1" applyFont="1" applyFill="1" applyBorder="1" applyAlignment="1">
      <alignment horizontal="right" indent="1"/>
    </xf>
    <xf numFmtId="164" fontId="3" fillId="0" borderId="12" xfId="0" applyNumberFormat="1" applyFont="1" applyFill="1" applyBorder="1" applyAlignment="1">
      <alignment horizontal="right" indent="1"/>
    </xf>
    <xf numFmtId="0" fontId="0" fillId="0" borderId="0" xfId="0" applyFill="1"/>
    <xf numFmtId="0" fontId="3" fillId="0" borderId="13" xfId="0" applyFont="1" applyBorder="1" applyAlignment="1">
      <alignment horizontal="center"/>
    </xf>
    <xf numFmtId="3" fontId="3" fillId="0" borderId="14" xfId="0" applyNumberFormat="1" applyFont="1" applyFill="1" applyBorder="1" applyAlignment="1">
      <alignment horizontal="right" indent="1"/>
    </xf>
    <xf numFmtId="3" fontId="3" fillId="0" borderId="14" xfId="0" applyNumberFormat="1" applyFont="1" applyBorder="1" applyAlignment="1">
      <alignment horizontal="right" indent="1"/>
    </xf>
    <xf numFmtId="2" fontId="3" fillId="0" borderId="14" xfId="0" applyNumberFormat="1" applyFont="1" applyBorder="1" applyAlignment="1">
      <alignment horizontal="right" indent="1"/>
    </xf>
    <xf numFmtId="4" fontId="3" fillId="0" borderId="14" xfId="0" applyNumberFormat="1" applyFont="1" applyBorder="1" applyAlignment="1">
      <alignment horizontal="right" indent="1"/>
    </xf>
    <xf numFmtId="4" fontId="3" fillId="0" borderId="15" xfId="0" applyNumberFormat="1" applyFont="1" applyFill="1" applyBorder="1" applyAlignment="1">
      <alignment horizontal="right" indent="1"/>
    </xf>
    <xf numFmtId="164" fontId="3" fillId="0" borderId="16" xfId="0" applyNumberFormat="1" applyFont="1" applyFill="1" applyBorder="1" applyAlignment="1">
      <alignment horizontal="right" indent="1"/>
    </xf>
    <xf numFmtId="164" fontId="3" fillId="0" borderId="15" xfId="0" applyNumberFormat="1" applyFont="1" applyBorder="1" applyAlignment="1">
      <alignment horizontal="right" indent="1"/>
    </xf>
    <xf numFmtId="164" fontId="3" fillId="0" borderId="16" xfId="0" applyNumberFormat="1" applyFont="1" applyBorder="1" applyAlignment="1">
      <alignment horizontal="right" indent="1"/>
    </xf>
    <xf numFmtId="164" fontId="3" fillId="0" borderId="14" xfId="0" applyNumberFormat="1" applyFont="1" applyBorder="1" applyAlignment="1">
      <alignment horizontal="right" indent="1"/>
    </xf>
    <xf numFmtId="4" fontId="3" fillId="0" borderId="17" xfId="0" applyNumberFormat="1" applyFont="1" applyBorder="1" applyAlignment="1">
      <alignment horizontal="right" indent="1"/>
    </xf>
    <xf numFmtId="164" fontId="3" fillId="0" borderId="17" xfId="0" applyNumberFormat="1" applyFont="1" applyBorder="1" applyAlignment="1">
      <alignment horizontal="right" indent="1"/>
    </xf>
    <xf numFmtId="164" fontId="3" fillId="0" borderId="18" xfId="0" applyNumberFormat="1" applyFont="1" applyBorder="1" applyAlignment="1">
      <alignment horizontal="right" indent="1"/>
    </xf>
    <xf numFmtId="0" fontId="3" fillId="0" borderId="19" xfId="0" applyFont="1" applyBorder="1" applyAlignment="1">
      <alignment horizontal="center"/>
    </xf>
    <xf numFmtId="3" fontId="3" fillId="0" borderId="17" xfId="0" applyNumberFormat="1" applyFont="1" applyBorder="1" applyAlignment="1">
      <alignment horizontal="right" indent="1"/>
    </xf>
    <xf numFmtId="164" fontId="3" fillId="0" borderId="17" xfId="0" applyNumberFormat="1" applyFont="1" applyFill="1" applyBorder="1" applyAlignment="1">
      <alignment horizontal="right" indent="1"/>
    </xf>
    <xf numFmtId="4" fontId="3" fillId="0" borderId="17" xfId="0" applyNumberFormat="1" applyFont="1" applyFill="1" applyBorder="1" applyAlignment="1">
      <alignment horizontal="right" indent="1"/>
    </xf>
    <xf numFmtId="0" fontId="3" fillId="0" borderId="20" xfId="0" applyFont="1" applyBorder="1" applyAlignment="1">
      <alignment horizontal="center"/>
    </xf>
    <xf numFmtId="3" fontId="3" fillId="0" borderId="21" xfId="0" applyNumberFormat="1" applyFont="1" applyBorder="1" applyAlignment="1">
      <alignment horizontal="right" indent="1"/>
    </xf>
    <xf numFmtId="4" fontId="3" fillId="0" borderId="22" xfId="0" applyNumberFormat="1" applyFont="1" applyBorder="1" applyAlignment="1">
      <alignment horizontal="right" indent="1"/>
    </xf>
    <xf numFmtId="164" fontId="3" fillId="0" borderId="23" xfId="0" applyNumberFormat="1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champiñón en La Rioja</a:t>
            </a:r>
          </a:p>
        </c:rich>
      </c:tx>
      <c:layout>
        <c:manualLayout>
          <c:xMode val="edge"/>
          <c:yMode val="edge"/>
          <c:x val="0.27675876633672719"/>
          <c:y val="4.14746101942736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405818809923814E-2"/>
          <c:y val="0.17050729610836718"/>
          <c:w val="0.9106599464270051"/>
          <c:h val="0.68926089718237271"/>
        </c:manualLayout>
      </c:layout>
      <c:lineChart>
        <c:grouping val="standard"/>
        <c:varyColors val="0"/>
        <c:ser>
          <c:idx val="1"/>
          <c:order val="0"/>
          <c:tx>
            <c:strRef>
              <c:f>'34 Champiñón'!$D$4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'34 Champiñón'!$A$5:$A$36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'34 Champiñón'!$D$5:$D$36</c:f>
              <c:numCache>
                <c:formatCode>#,##0</c:formatCode>
                <c:ptCount val="32"/>
                <c:pt idx="0">
                  <c:v>22125</c:v>
                </c:pt>
                <c:pt idx="1">
                  <c:v>21056</c:v>
                </c:pt>
                <c:pt idx="2">
                  <c:v>25037</c:v>
                </c:pt>
                <c:pt idx="3">
                  <c:v>25245</c:v>
                </c:pt>
                <c:pt idx="4">
                  <c:v>29020</c:v>
                </c:pt>
                <c:pt idx="5">
                  <c:v>29950</c:v>
                </c:pt>
                <c:pt idx="6">
                  <c:v>32000</c:v>
                </c:pt>
                <c:pt idx="7">
                  <c:v>36000</c:v>
                </c:pt>
                <c:pt idx="8">
                  <c:v>40010</c:v>
                </c:pt>
                <c:pt idx="9">
                  <c:v>47872</c:v>
                </c:pt>
                <c:pt idx="10">
                  <c:v>59619</c:v>
                </c:pt>
                <c:pt idx="11">
                  <c:v>56000</c:v>
                </c:pt>
                <c:pt idx="12">
                  <c:v>64186</c:v>
                </c:pt>
                <c:pt idx="13">
                  <c:v>67925</c:v>
                </c:pt>
                <c:pt idx="14">
                  <c:v>70850</c:v>
                </c:pt>
                <c:pt idx="15">
                  <c:v>67275</c:v>
                </c:pt>
                <c:pt idx="16">
                  <c:v>66700</c:v>
                </c:pt>
                <c:pt idx="17">
                  <c:v>64670</c:v>
                </c:pt>
                <c:pt idx="18">
                  <c:v>72210</c:v>
                </c:pt>
                <c:pt idx="19">
                  <c:v>64641</c:v>
                </c:pt>
                <c:pt idx="20">
                  <c:v>60990</c:v>
                </c:pt>
                <c:pt idx="21">
                  <c:v>71050</c:v>
                </c:pt>
                <c:pt idx="22">
                  <c:v>70109</c:v>
                </c:pt>
                <c:pt idx="23">
                  <c:v>69300</c:v>
                </c:pt>
                <c:pt idx="24">
                  <c:v>68145</c:v>
                </c:pt>
                <c:pt idx="25">
                  <c:v>67452</c:v>
                </c:pt>
                <c:pt idx="26">
                  <c:v>68838</c:v>
                </c:pt>
                <c:pt idx="27">
                  <c:v>69300</c:v>
                </c:pt>
                <c:pt idx="28">
                  <c:v>70668</c:v>
                </c:pt>
                <c:pt idx="29">
                  <c:v>70317</c:v>
                </c:pt>
                <c:pt idx="30">
                  <c:v>69732</c:v>
                </c:pt>
                <c:pt idx="31">
                  <c:v>67275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FD-4C4B-87CC-D02BDD301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479352"/>
        <c:axId val="1"/>
      </c:lineChart>
      <c:catAx>
        <c:axId val="209479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929687131010938E-2"/>
              <c:y val="2.30410239815913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47935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champiñón en La Rioja</a:t>
            </a:r>
          </a:p>
        </c:rich>
      </c:tx>
      <c:layout>
        <c:manualLayout>
          <c:xMode val="edge"/>
          <c:yMode val="edge"/>
          <c:x val="0.238897367210542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95264767161836E-2"/>
          <c:y val="0.17674418604651163"/>
          <c:w val="0.912076467245718"/>
          <c:h val="0.67286821705426358"/>
        </c:manualLayout>
      </c:layout>
      <c:lineChart>
        <c:grouping val="standard"/>
        <c:varyColors val="0"/>
        <c:ser>
          <c:idx val="1"/>
          <c:order val="0"/>
          <c:tx>
            <c:strRef>
              <c:f>'34 Champiñón'!$I$3:$I$4</c:f>
              <c:strCache>
                <c:ptCount val="2"/>
                <c:pt idx="0">
                  <c:v>VALOR MILES DE €</c:v>
                </c:pt>
                <c:pt idx="1">
                  <c:v>TOTAL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'34 Champiñón'!$A$5:$A$36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'34 Champiñón'!$I$5:$I$36</c:f>
              <c:numCache>
                <c:formatCode>#,##0.0</c:formatCode>
                <c:ptCount val="32"/>
                <c:pt idx="0">
                  <c:v>16193.0435</c:v>
                </c:pt>
                <c:pt idx="1">
                  <c:v>13322.1368</c:v>
                </c:pt>
                <c:pt idx="2">
                  <c:v>18239.271700000001</c:v>
                </c:pt>
                <c:pt idx="3">
                  <c:v>16943.369500000001</c:v>
                </c:pt>
                <c:pt idx="4">
                  <c:v>21483.58</c:v>
                </c:pt>
                <c:pt idx="5">
                  <c:v>22974.619258831874</c:v>
                </c:pt>
                <c:pt idx="6">
                  <c:v>24143.137042780043</c:v>
                </c:pt>
                <c:pt idx="7">
                  <c:v>27846.092820309401</c:v>
                </c:pt>
                <c:pt idx="8">
                  <c:v>31356.604522015074</c:v>
                </c:pt>
                <c:pt idx="9">
                  <c:v>36756.097267798978</c:v>
                </c:pt>
                <c:pt idx="10">
                  <c:v>58402.8</c:v>
                </c:pt>
                <c:pt idx="11">
                  <c:v>42140</c:v>
                </c:pt>
                <c:pt idx="12">
                  <c:v>47786.5</c:v>
                </c:pt>
                <c:pt idx="13">
                  <c:v>50719.6</c:v>
                </c:pt>
                <c:pt idx="14">
                  <c:v>55079</c:v>
                </c:pt>
                <c:pt idx="15">
                  <c:v>55993</c:v>
                </c:pt>
                <c:pt idx="16">
                  <c:v>57487.4</c:v>
                </c:pt>
                <c:pt idx="17">
                  <c:v>60278.9</c:v>
                </c:pt>
                <c:pt idx="18">
                  <c:v>70794.7</c:v>
                </c:pt>
                <c:pt idx="19">
                  <c:v>56664.3</c:v>
                </c:pt>
                <c:pt idx="20">
                  <c:v>52501.4</c:v>
                </c:pt>
                <c:pt idx="21">
                  <c:v>61869.599999999999</c:v>
                </c:pt>
                <c:pt idx="22">
                  <c:v>63063</c:v>
                </c:pt>
                <c:pt idx="23">
                  <c:v>63215.46</c:v>
                </c:pt>
                <c:pt idx="24">
                  <c:v>61453.16</c:v>
                </c:pt>
                <c:pt idx="25">
                  <c:v>60092.99</c:v>
                </c:pt>
                <c:pt idx="26">
                  <c:v>61976.23</c:v>
                </c:pt>
                <c:pt idx="27">
                  <c:v>69064.38</c:v>
                </c:pt>
                <c:pt idx="28">
                  <c:v>75593.56</c:v>
                </c:pt>
                <c:pt idx="29">
                  <c:v>75218.100000000006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C7-4AB9-9F55-B0F24C7AD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477384"/>
        <c:axId val="1"/>
      </c:lineChart>
      <c:catAx>
        <c:axId val="209477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3.5222014773926454E-2"/>
              <c:y val="6.976744186046511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47738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37</xdr:row>
      <xdr:rowOff>47625</xdr:rowOff>
    </xdr:from>
    <xdr:to>
      <xdr:col>10</xdr:col>
      <xdr:colOff>571500</xdr:colOff>
      <xdr:row>50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50</xdr:row>
      <xdr:rowOff>85725</xdr:rowOff>
    </xdr:from>
    <xdr:to>
      <xdr:col>10</xdr:col>
      <xdr:colOff>561975</xdr:colOff>
      <xdr:row>63</xdr:row>
      <xdr:rowOff>28575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ESTUDIOS/Estad&#237;stica%20Web/Fichas%20cultivos/07%20Hortaliza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8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0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HORTALIZAS"/>
      <sheetName val="01 Repollo"/>
      <sheetName val="03 Espárrago"/>
      <sheetName val="04 Apio"/>
      <sheetName val="05 Lechuga"/>
      <sheetName val="06 Escarola"/>
      <sheetName val="07 Espinaca"/>
      <sheetName val="08 Acelga"/>
      <sheetName val="09 Cardo"/>
      <sheetName val="10 Borraja"/>
      <sheetName val="11 Sandía"/>
      <sheetName val="12 Melón"/>
      <sheetName val="13-1 Calabaza"/>
      <sheetName val="13-2 Calabacín"/>
      <sheetName val="14 Pepino"/>
      <sheetName val="16 Berenjena"/>
      <sheetName val="17 Tomate"/>
      <sheetName val="18 Pimiento"/>
      <sheetName val="19 Guindilla"/>
      <sheetName val="20 Fresa"/>
      <sheetName val="21 Alcachofa"/>
      <sheetName val="22 Coliflor"/>
      <sheetName val="22A Bróculi"/>
      <sheetName val="23 Ajo"/>
      <sheetName val="24 Cebolla"/>
      <sheetName val="26 Puerro"/>
      <sheetName val="27 Remolacha"/>
      <sheetName val="28 Zanahoria"/>
      <sheetName val="29 Rábano"/>
      <sheetName val="30 Nabo"/>
      <sheetName val="31 Judías V"/>
      <sheetName val="32 Guisantes V"/>
      <sheetName val="33 Habas V"/>
      <sheetName val="34 Champiñón"/>
      <sheetName val="35 Setas"/>
    </sheetNames>
    <sheetDataSet>
      <sheetData sheetId="0" refreshError="1"/>
      <sheetData sheetId="1">
        <row r="3">
          <cell r="K3" t="str">
            <v>VALOR
MILES DE €</v>
          </cell>
        </row>
      </sheetData>
      <sheetData sheetId="2">
        <row r="3">
          <cell r="I3" t="str">
            <v>PRODUCCIÓN
 (t)</v>
          </cell>
        </row>
      </sheetData>
      <sheetData sheetId="3">
        <row r="3">
          <cell r="I3" t="str">
            <v>PRODUCCIÓN
 (t)</v>
          </cell>
        </row>
      </sheetData>
      <sheetData sheetId="4">
        <row r="3">
          <cell r="I3" t="str">
            <v>PRODUCCIÓN
 (t)</v>
          </cell>
        </row>
      </sheetData>
      <sheetData sheetId="5">
        <row r="3">
          <cell r="I3" t="str">
            <v>PRODUCCIÓN
 (t)</v>
          </cell>
        </row>
      </sheetData>
      <sheetData sheetId="6">
        <row r="3">
          <cell r="I3" t="str">
            <v>PRODUCCIÓN
 (t)</v>
          </cell>
        </row>
      </sheetData>
      <sheetData sheetId="7">
        <row r="3">
          <cell r="I3" t="str">
            <v>PRODUCCIÓN
 (t)</v>
          </cell>
        </row>
      </sheetData>
      <sheetData sheetId="8">
        <row r="3">
          <cell r="I3" t="str">
            <v>PRODUCCIÓN
 (t)</v>
          </cell>
        </row>
      </sheetData>
      <sheetData sheetId="9">
        <row r="3">
          <cell r="I3" t="str">
            <v>PRODUCCIÓN
 (t)</v>
          </cell>
        </row>
      </sheetData>
      <sheetData sheetId="10">
        <row r="3">
          <cell r="I3" t="str">
            <v>PRODUCCIÓN
 (t)</v>
          </cell>
        </row>
      </sheetData>
      <sheetData sheetId="11">
        <row r="3">
          <cell r="I3" t="str">
            <v>PRODUCCIÓN
 (t)</v>
          </cell>
        </row>
      </sheetData>
      <sheetData sheetId="12">
        <row r="3">
          <cell r="I3" t="str">
            <v>PRODUCCIÓN
 (t)</v>
          </cell>
        </row>
      </sheetData>
      <sheetData sheetId="13">
        <row r="3">
          <cell r="I3" t="str">
            <v>PRODUCCIÓN
 (t)</v>
          </cell>
        </row>
      </sheetData>
      <sheetData sheetId="14">
        <row r="3">
          <cell r="I3" t="str">
            <v>PRODUCCIÓN
 (t)</v>
          </cell>
        </row>
      </sheetData>
      <sheetData sheetId="15">
        <row r="3">
          <cell r="I3" t="str">
            <v>PRODUCCIÓN
 (t)</v>
          </cell>
        </row>
      </sheetData>
      <sheetData sheetId="16">
        <row r="3">
          <cell r="I3" t="str">
            <v>PRODUCCIÓN
 (t)</v>
          </cell>
        </row>
      </sheetData>
      <sheetData sheetId="17">
        <row r="3">
          <cell r="I3" t="str">
            <v>PRODUCCIÓN (t)</v>
          </cell>
        </row>
      </sheetData>
      <sheetData sheetId="18">
        <row r="3">
          <cell r="I3" t="str">
            <v>PRODUCCIÓN (t)</v>
          </cell>
        </row>
      </sheetData>
      <sheetData sheetId="19">
        <row r="3">
          <cell r="I3" t="str">
            <v>PRODUCCIÓN
 (t)</v>
          </cell>
        </row>
      </sheetData>
      <sheetData sheetId="20">
        <row r="3">
          <cell r="I3" t="str">
            <v>PRODUCCIÓN
 (t)</v>
          </cell>
        </row>
      </sheetData>
      <sheetData sheetId="21">
        <row r="4">
          <cell r="E4" t="str">
            <v>TOTAL</v>
          </cell>
        </row>
      </sheetData>
      <sheetData sheetId="22">
        <row r="3">
          <cell r="I3" t="str">
            <v>PRODUCCIÓN
 (t)</v>
          </cell>
        </row>
      </sheetData>
      <sheetData sheetId="23">
        <row r="3">
          <cell r="I3" t="str">
            <v>PRODUCCIÓN
 (t)</v>
          </cell>
        </row>
      </sheetData>
      <sheetData sheetId="24">
        <row r="3">
          <cell r="I3" t="str">
            <v>PRODUCCIÓN
 (t)</v>
          </cell>
        </row>
      </sheetData>
      <sheetData sheetId="25">
        <row r="3">
          <cell r="I3" t="str">
            <v>PRODUCCIÓN
 (t)</v>
          </cell>
        </row>
      </sheetData>
      <sheetData sheetId="26">
        <row r="3">
          <cell r="I3" t="str">
            <v>PRODUCCIÓN
 (t)</v>
          </cell>
        </row>
      </sheetData>
      <sheetData sheetId="27">
        <row r="3">
          <cell r="I3" t="str">
            <v>PRODUCCIÓN
 (t)</v>
          </cell>
        </row>
      </sheetData>
      <sheetData sheetId="28">
        <row r="3">
          <cell r="I3" t="str">
            <v>PRODUCCIÓN
 (t)</v>
          </cell>
        </row>
      </sheetData>
      <sheetData sheetId="29">
        <row r="3">
          <cell r="I3" t="str">
            <v>PRODUCCIÓN
 (t)</v>
          </cell>
        </row>
      </sheetData>
      <sheetData sheetId="30">
        <row r="3">
          <cell r="I3" t="str">
            <v>PRODUCCIÓN
 (t)</v>
          </cell>
        </row>
      </sheetData>
      <sheetData sheetId="31">
        <row r="4">
          <cell r="E4" t="str">
            <v>TOTAL</v>
          </cell>
        </row>
      </sheetData>
      <sheetData sheetId="32">
        <row r="4">
          <cell r="E4" t="str">
            <v>TOTAL</v>
          </cell>
        </row>
      </sheetData>
      <sheetData sheetId="33">
        <row r="3">
          <cell r="I3" t="str">
            <v>PRODUCCIÓN
 (t)</v>
          </cell>
        </row>
      </sheetData>
      <sheetData sheetId="34">
        <row r="4">
          <cell r="D4" t="str">
            <v>TOTAL</v>
          </cell>
          <cell r="I4" t="str">
            <v>TOTAL</v>
          </cell>
        </row>
        <row r="5">
          <cell r="A5">
            <v>1990</v>
          </cell>
          <cell r="D5">
            <v>22125</v>
          </cell>
          <cell r="I5">
            <v>16193.0435</v>
          </cell>
        </row>
        <row r="6">
          <cell r="A6">
            <v>1991</v>
          </cell>
          <cell r="D6">
            <v>21056</v>
          </cell>
          <cell r="I6">
            <v>13322.1368</v>
          </cell>
        </row>
        <row r="7">
          <cell r="A7">
            <v>1992</v>
          </cell>
          <cell r="D7">
            <v>25037</v>
          </cell>
          <cell r="I7">
            <v>18239.271700000001</v>
          </cell>
        </row>
        <row r="8">
          <cell r="A8">
            <v>1993</v>
          </cell>
          <cell r="D8">
            <v>25245</v>
          </cell>
          <cell r="I8">
            <v>16943.369500000001</v>
          </cell>
        </row>
        <row r="9">
          <cell r="A9">
            <v>1994</v>
          </cell>
          <cell r="D9">
            <v>29020</v>
          </cell>
          <cell r="I9">
            <v>21483.58</v>
          </cell>
        </row>
        <row r="10">
          <cell r="A10">
            <v>1995</v>
          </cell>
          <cell r="D10">
            <v>29950</v>
          </cell>
          <cell r="I10">
            <v>22974.619258831874</v>
          </cell>
        </row>
        <row r="11">
          <cell r="A11">
            <v>1996</v>
          </cell>
          <cell r="D11">
            <v>32000</v>
          </cell>
          <cell r="I11">
            <v>24143.137042780043</v>
          </cell>
        </row>
        <row r="12">
          <cell r="A12">
            <v>1997</v>
          </cell>
          <cell r="D12">
            <v>36000</v>
          </cell>
          <cell r="I12">
            <v>27846.092820309401</v>
          </cell>
        </row>
        <row r="13">
          <cell r="A13">
            <v>1998</v>
          </cell>
          <cell r="D13">
            <v>40010</v>
          </cell>
          <cell r="I13">
            <v>31356.604522015074</v>
          </cell>
        </row>
        <row r="14">
          <cell r="A14">
            <v>1999</v>
          </cell>
          <cell r="D14">
            <v>47872</v>
          </cell>
          <cell r="I14">
            <v>36756.097267798978</v>
          </cell>
        </row>
        <row r="15">
          <cell r="A15">
            <v>2000</v>
          </cell>
          <cell r="D15">
            <v>59619</v>
          </cell>
          <cell r="I15">
            <v>58402.8</v>
          </cell>
        </row>
        <row r="16">
          <cell r="A16">
            <v>2001</v>
          </cell>
          <cell r="D16">
            <v>56000</v>
          </cell>
          <cell r="I16">
            <v>42140</v>
          </cell>
        </row>
        <row r="17">
          <cell r="A17">
            <v>2002</v>
          </cell>
          <cell r="D17">
            <v>64186</v>
          </cell>
          <cell r="I17">
            <v>47786.5</v>
          </cell>
        </row>
        <row r="18">
          <cell r="A18">
            <v>2003</v>
          </cell>
          <cell r="D18">
            <v>67925</v>
          </cell>
          <cell r="I18">
            <v>50719.6</v>
          </cell>
        </row>
        <row r="19">
          <cell r="A19">
            <v>2004</v>
          </cell>
          <cell r="D19">
            <v>70850</v>
          </cell>
          <cell r="I19">
            <v>55079</v>
          </cell>
        </row>
        <row r="20">
          <cell r="A20">
            <v>2005</v>
          </cell>
          <cell r="D20">
            <v>67275</v>
          </cell>
          <cell r="I20">
            <v>55993</v>
          </cell>
        </row>
        <row r="21">
          <cell r="A21">
            <v>2006</v>
          </cell>
          <cell r="D21">
            <v>66700</v>
          </cell>
          <cell r="I21">
            <v>57487.4</v>
          </cell>
        </row>
        <row r="22">
          <cell r="A22">
            <v>2007</v>
          </cell>
          <cell r="D22">
            <v>64670</v>
          </cell>
          <cell r="I22">
            <v>60278.9</v>
          </cell>
        </row>
        <row r="23">
          <cell r="A23">
            <v>2008</v>
          </cell>
          <cell r="D23">
            <v>72210</v>
          </cell>
          <cell r="I23">
            <v>70794.7</v>
          </cell>
        </row>
        <row r="24">
          <cell r="A24">
            <v>2009</v>
          </cell>
          <cell r="D24">
            <v>64641</v>
          </cell>
          <cell r="I24">
            <v>56664.3</v>
          </cell>
        </row>
        <row r="25">
          <cell r="A25">
            <v>2010</v>
          </cell>
          <cell r="D25">
            <v>60990</v>
          </cell>
          <cell r="I25">
            <v>52501.4</v>
          </cell>
        </row>
        <row r="26">
          <cell r="A26">
            <v>2011</v>
          </cell>
          <cell r="D26">
            <v>71050</v>
          </cell>
          <cell r="I26">
            <v>61869.599999999999</v>
          </cell>
        </row>
        <row r="27">
          <cell r="A27">
            <v>2012</v>
          </cell>
          <cell r="D27">
            <v>70109</v>
          </cell>
          <cell r="I27">
            <v>63063</v>
          </cell>
        </row>
        <row r="28">
          <cell r="A28">
            <v>2013</v>
          </cell>
          <cell r="D28">
            <v>69300</v>
          </cell>
          <cell r="I28">
            <v>63215.46</v>
          </cell>
        </row>
        <row r="29">
          <cell r="A29">
            <v>2014</v>
          </cell>
          <cell r="D29">
            <v>68145</v>
          </cell>
          <cell r="I29">
            <v>61453.16</v>
          </cell>
        </row>
        <row r="30">
          <cell r="A30">
            <v>2015</v>
          </cell>
          <cell r="D30">
            <v>67452</v>
          </cell>
          <cell r="I30">
            <v>60092.99</v>
          </cell>
        </row>
        <row r="31">
          <cell r="A31">
            <v>2016</v>
          </cell>
          <cell r="D31">
            <v>68838</v>
          </cell>
          <cell r="I31">
            <v>61976.23</v>
          </cell>
        </row>
        <row r="32">
          <cell r="A32">
            <v>2017</v>
          </cell>
          <cell r="D32">
            <v>69300</v>
          </cell>
          <cell r="I32">
            <v>69064.38</v>
          </cell>
        </row>
        <row r="33">
          <cell r="A33">
            <v>2018</v>
          </cell>
          <cell r="D33">
            <v>70668</v>
          </cell>
          <cell r="I33">
            <v>75593.56</v>
          </cell>
        </row>
        <row r="34">
          <cell r="A34">
            <v>2019</v>
          </cell>
          <cell r="D34">
            <v>70317</v>
          </cell>
          <cell r="I34">
            <v>75218.100000000006</v>
          </cell>
        </row>
        <row r="35">
          <cell r="A35">
            <v>2020</v>
          </cell>
          <cell r="D35">
            <v>69732</v>
          </cell>
        </row>
        <row r="36">
          <cell r="A36">
            <v>2021</v>
          </cell>
          <cell r="D36">
            <v>67275</v>
          </cell>
        </row>
      </sheetData>
      <sheetData sheetId="35">
        <row r="3">
          <cell r="B3" t="str">
            <v>PRODUCCIÓN
 (t)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171</v>
          </cell>
        </row>
        <row r="62">
          <cell r="K62">
            <v>40010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133</v>
          </cell>
        </row>
        <row r="62">
          <cell r="K62">
            <v>47872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108</v>
          </cell>
        </row>
        <row r="62">
          <cell r="K62">
            <v>59619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63</v>
          </cell>
        </row>
        <row r="62">
          <cell r="K62">
            <v>56000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42</v>
          </cell>
        </row>
        <row r="62">
          <cell r="K62">
            <v>64186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30</v>
          </cell>
        </row>
        <row r="62">
          <cell r="K62">
            <v>67925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FRUTALES NO CÍTRICOS"/>
      <sheetName val="OLIVAR"/>
      <sheetName val="VIÑEDO"/>
      <sheetName val="OTROS CULTIVOS  LEÑOSOS"/>
      <sheetName val="CITRIC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15</v>
          </cell>
        </row>
        <row r="62">
          <cell r="K62">
            <v>70850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12</v>
          </cell>
        </row>
        <row r="62">
          <cell r="K62">
            <v>67275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12</v>
          </cell>
        </row>
        <row r="62">
          <cell r="K62">
            <v>66700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47</v>
          </cell>
        </row>
        <row r="62">
          <cell r="K62">
            <v>64670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1214</v>
          </cell>
        </row>
        <row r="62">
          <cell r="K62">
            <v>22125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42</v>
          </cell>
        </row>
        <row r="62">
          <cell r="K62">
            <v>72210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41</v>
          </cell>
        </row>
        <row r="62">
          <cell r="K62">
            <v>64641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40</v>
          </cell>
        </row>
        <row r="65">
          <cell r="K65">
            <v>60990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35</v>
          </cell>
        </row>
        <row r="66">
          <cell r="K66">
            <v>71050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E14">
            <v>29</v>
          </cell>
        </row>
        <row r="65">
          <cell r="K65">
            <v>70109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E14">
            <v>28</v>
          </cell>
        </row>
        <row r="66">
          <cell r="K66">
            <v>69300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E14">
            <v>38</v>
          </cell>
        </row>
        <row r="66">
          <cell r="K66">
            <v>68145</v>
          </cell>
          <cell r="O66">
            <v>51200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100</v>
          </cell>
        </row>
        <row r="67">
          <cell r="K67">
            <v>67452</v>
          </cell>
          <cell r="O67">
            <v>50300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106</v>
          </cell>
        </row>
        <row r="67">
          <cell r="K67">
            <v>68838</v>
          </cell>
          <cell r="O67">
            <v>51400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103</v>
          </cell>
        </row>
        <row r="67">
          <cell r="K67">
            <v>69300</v>
          </cell>
          <cell r="O67">
            <v>51650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1138</v>
          </cell>
        </row>
        <row r="62">
          <cell r="K62">
            <v>21056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67">
          <cell r="K67">
            <v>70668</v>
          </cell>
          <cell r="O67">
            <v>52860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67">
          <cell r="K67">
            <v>70317</v>
          </cell>
          <cell r="O67">
            <v>51100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67">
          <cell r="K67">
            <v>69732</v>
          </cell>
          <cell r="O67">
            <v>49962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67">
          <cell r="K67">
            <v>67275</v>
          </cell>
          <cell r="O67">
            <v>50460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986</v>
          </cell>
        </row>
        <row r="62">
          <cell r="K62">
            <v>25037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863</v>
          </cell>
        </row>
        <row r="62">
          <cell r="K62">
            <v>25245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699</v>
          </cell>
        </row>
        <row r="62">
          <cell r="K62">
            <v>29020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494</v>
          </cell>
        </row>
        <row r="62">
          <cell r="K62">
            <v>29950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306</v>
          </cell>
        </row>
        <row r="62">
          <cell r="K62">
            <v>32000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249</v>
          </cell>
        </row>
        <row r="62">
          <cell r="K62">
            <v>36000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topLeftCell="A25" workbookViewId="0">
      <selection activeCell="J33" sqref="J33"/>
    </sheetView>
  </sheetViews>
  <sheetFormatPr baseColWidth="10" defaultColWidth="9.140625" defaultRowHeight="12.75" x14ac:dyDescent="0.2"/>
  <cols>
    <col min="1" max="1" width="7.85546875" customWidth="1"/>
    <col min="2" max="3" width="10" customWidth="1"/>
    <col min="4" max="9" width="11" customWidth="1"/>
    <col min="10" max="11" width="9.140625" customWidth="1"/>
    <col min="12" max="12" width="10.42578125" customWidth="1"/>
  </cols>
  <sheetData>
    <row r="1" spans="1:12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2" ht="5.25" customHeight="1" thickBot="1" x14ac:dyDescent="0.25"/>
    <row r="3" spans="1:12" s="7" customFormat="1" ht="12" customHeight="1" x14ac:dyDescent="0.2">
      <c r="A3" s="2" t="s">
        <v>1</v>
      </c>
      <c r="B3" s="3" t="s">
        <v>2</v>
      </c>
      <c r="C3" s="4"/>
      <c r="D3" s="5"/>
      <c r="E3" s="3" t="s">
        <v>3</v>
      </c>
      <c r="F3" s="5"/>
      <c r="G3" s="3" t="s">
        <v>4</v>
      </c>
      <c r="H3" s="4"/>
      <c r="I3" s="6"/>
    </row>
    <row r="4" spans="1:12" s="7" customFormat="1" thickBot="1" x14ac:dyDescent="0.25">
      <c r="A4" s="8"/>
      <c r="B4" s="9" t="s">
        <v>5</v>
      </c>
      <c r="C4" s="9" t="s">
        <v>6</v>
      </c>
      <c r="D4" s="9" t="s">
        <v>7</v>
      </c>
      <c r="E4" s="9" t="s">
        <v>5</v>
      </c>
      <c r="F4" s="9" t="s">
        <v>6</v>
      </c>
      <c r="G4" s="9" t="s">
        <v>5</v>
      </c>
      <c r="H4" s="9" t="s">
        <v>6</v>
      </c>
      <c r="I4" s="10" t="s">
        <v>7</v>
      </c>
    </row>
    <row r="5" spans="1:12" x14ac:dyDescent="0.2">
      <c r="A5" s="11">
        <v>1990</v>
      </c>
      <c r="B5" s="12">
        <v>3935</v>
      </c>
      <c r="C5" s="12">
        <v>18190</v>
      </c>
      <c r="D5" s="12">
        <f>[2]HORTALIZAS!K$62</f>
        <v>22125</v>
      </c>
      <c r="E5" s="13">
        <v>78.13</v>
      </c>
      <c r="F5" s="14">
        <v>72.12</v>
      </c>
      <c r="G5" s="15">
        <v>3074.4155000000001</v>
      </c>
      <c r="H5" s="15">
        <v>13118.628000000001</v>
      </c>
      <c r="I5" s="16">
        <v>16193.0435</v>
      </c>
      <c r="J5" s="17"/>
      <c r="K5" s="17"/>
      <c r="L5" s="17"/>
    </row>
    <row r="6" spans="1:12" x14ac:dyDescent="0.2">
      <c r="A6" s="18">
        <v>1991</v>
      </c>
      <c r="B6" s="19">
        <v>5300</v>
      </c>
      <c r="C6" s="19">
        <v>15756</v>
      </c>
      <c r="D6" s="20">
        <f>[3]HORTALIZAS!K$62</f>
        <v>21056</v>
      </c>
      <c r="E6" s="21">
        <v>104.86</v>
      </c>
      <c r="F6" s="22">
        <v>49.28</v>
      </c>
      <c r="G6" s="23">
        <v>5557.58</v>
      </c>
      <c r="H6" s="23">
        <v>7764.5568000000003</v>
      </c>
      <c r="I6" s="24">
        <v>13322.1368</v>
      </c>
      <c r="J6" s="17"/>
      <c r="K6" s="17"/>
      <c r="L6" s="17"/>
    </row>
    <row r="7" spans="1:12" x14ac:dyDescent="0.2">
      <c r="A7" s="18">
        <v>1992</v>
      </c>
      <c r="B7" s="20">
        <v>7896</v>
      </c>
      <c r="C7" s="20">
        <v>17141</v>
      </c>
      <c r="D7" s="20">
        <f>[4]HORTALIZAS!K$62</f>
        <v>25037</v>
      </c>
      <c r="E7" s="21">
        <v>98.29</v>
      </c>
      <c r="F7" s="22">
        <v>61.13</v>
      </c>
      <c r="G7" s="23">
        <v>7760.9784000000009</v>
      </c>
      <c r="H7" s="23">
        <v>10478.293300000001</v>
      </c>
      <c r="I7" s="24">
        <v>18239.271700000001</v>
      </c>
      <c r="J7" s="17"/>
      <c r="K7" s="17"/>
      <c r="L7" s="17"/>
    </row>
    <row r="8" spans="1:12" x14ac:dyDescent="0.2">
      <c r="A8" s="18">
        <v>1993</v>
      </c>
      <c r="B8" s="20">
        <v>8095</v>
      </c>
      <c r="C8" s="20">
        <v>17150</v>
      </c>
      <c r="D8" s="20">
        <f>[5]HORTALIZAS!K$62</f>
        <v>25245</v>
      </c>
      <c r="E8" s="21">
        <v>106.11</v>
      </c>
      <c r="F8" s="22">
        <v>48.71</v>
      </c>
      <c r="G8" s="23">
        <v>8589.6044999999995</v>
      </c>
      <c r="H8" s="23">
        <v>8353.7649999999994</v>
      </c>
      <c r="I8" s="24">
        <v>16943.369500000001</v>
      </c>
      <c r="J8" s="17"/>
      <c r="K8" s="17"/>
      <c r="L8" s="17"/>
    </row>
    <row r="9" spans="1:12" x14ac:dyDescent="0.2">
      <c r="A9" s="18">
        <v>1994</v>
      </c>
      <c r="B9" s="20">
        <v>4200</v>
      </c>
      <c r="C9" s="20">
        <v>24820</v>
      </c>
      <c r="D9" s="20">
        <f>[6]HORTALIZAS!K$62</f>
        <v>29020</v>
      </c>
      <c r="E9" s="21">
        <v>112.03</v>
      </c>
      <c r="F9" s="22">
        <v>67.599999999999994</v>
      </c>
      <c r="G9" s="23">
        <v>4705.26</v>
      </c>
      <c r="H9" s="23">
        <v>16778.32</v>
      </c>
      <c r="I9" s="24">
        <v>21483.58</v>
      </c>
      <c r="J9" s="17"/>
      <c r="K9" s="17"/>
      <c r="L9" s="17"/>
    </row>
    <row r="10" spans="1:12" x14ac:dyDescent="0.2">
      <c r="A10" s="18">
        <v>1995</v>
      </c>
      <c r="B10" s="20">
        <v>8409</v>
      </c>
      <c r="C10" s="20">
        <v>21541</v>
      </c>
      <c r="D10" s="20">
        <f>[7]HORTALIZAS!K$62</f>
        <v>29950</v>
      </c>
      <c r="E10" s="21">
        <v>96.16</v>
      </c>
      <c r="F10" s="22">
        <v>69.12</v>
      </c>
      <c r="G10" s="25">
        <v>8086.2572572211602</v>
      </c>
      <c r="H10" s="25">
        <v>14888.362001610712</v>
      </c>
      <c r="I10" s="26">
        <f>G10+H10</f>
        <v>22974.619258831874</v>
      </c>
    </row>
    <row r="11" spans="1:12" x14ac:dyDescent="0.2">
      <c r="A11" s="18">
        <v>1996</v>
      </c>
      <c r="B11" s="20">
        <v>11560</v>
      </c>
      <c r="C11" s="20">
        <v>20440</v>
      </c>
      <c r="D11" s="20">
        <f>[8]HORTALIZAS!K$62</f>
        <v>32000</v>
      </c>
      <c r="E11" s="21">
        <v>91.95</v>
      </c>
      <c r="F11" s="22">
        <v>66.11</v>
      </c>
      <c r="G11" s="25">
        <v>10629.980887815082</v>
      </c>
      <c r="H11" s="25">
        <v>13513.156154964961</v>
      </c>
      <c r="I11" s="26">
        <f>G11+H11</f>
        <v>24143.137042780043</v>
      </c>
    </row>
    <row r="12" spans="1:12" x14ac:dyDescent="0.2">
      <c r="A12" s="18">
        <v>1997</v>
      </c>
      <c r="B12" s="20">
        <v>10800</v>
      </c>
      <c r="C12" s="20">
        <v>25200</v>
      </c>
      <c r="D12" s="20">
        <f>[9]HORTALIZAS!K$62</f>
        <v>36000</v>
      </c>
      <c r="E12" s="21">
        <v>89.55</v>
      </c>
      <c r="F12" s="22">
        <v>72.12</v>
      </c>
      <c r="G12" s="25">
        <v>9671.4867837438251</v>
      </c>
      <c r="H12" s="25">
        <v>18174.606036565576</v>
      </c>
      <c r="I12" s="26">
        <f>G12+H12</f>
        <v>27846.092820309401</v>
      </c>
    </row>
    <row r="13" spans="1:12" x14ac:dyDescent="0.2">
      <c r="A13" s="18">
        <v>1998</v>
      </c>
      <c r="B13" s="20">
        <v>12003</v>
      </c>
      <c r="C13" s="20">
        <v>28007</v>
      </c>
      <c r="D13" s="20">
        <f>[10]HORTALIZAS!K$62</f>
        <v>40010</v>
      </c>
      <c r="E13" s="21">
        <v>94.36</v>
      </c>
      <c r="F13" s="22">
        <v>71.52</v>
      </c>
      <c r="G13" s="25">
        <v>11326.073107112377</v>
      </c>
      <c r="H13" s="25">
        <v>20030.531414902696</v>
      </c>
      <c r="I13" s="26">
        <f>G13+H13</f>
        <v>31356.604522015074</v>
      </c>
    </row>
    <row r="14" spans="1:12" x14ac:dyDescent="0.2">
      <c r="A14" s="18">
        <v>1999</v>
      </c>
      <c r="B14" s="20">
        <v>11968</v>
      </c>
      <c r="C14" s="20">
        <v>35904</v>
      </c>
      <c r="D14" s="20">
        <f>[11]HORTALIZAS!K$62</f>
        <v>47872</v>
      </c>
      <c r="E14" s="21">
        <v>99.77</v>
      </c>
      <c r="F14" s="22">
        <v>69.12</v>
      </c>
      <c r="G14" s="25">
        <v>11940.307477792603</v>
      </c>
      <c r="H14" s="25">
        <v>24815.789790006373</v>
      </c>
      <c r="I14" s="26">
        <f>G14+H14</f>
        <v>36756.097267798978</v>
      </c>
    </row>
    <row r="15" spans="1:12" x14ac:dyDescent="0.2">
      <c r="A15" s="18">
        <v>2000</v>
      </c>
      <c r="B15" s="20">
        <v>19820</v>
      </c>
      <c r="C15" s="20">
        <v>39799</v>
      </c>
      <c r="D15" s="20">
        <f>[12]HORTALIZAS!K$62</f>
        <v>59619</v>
      </c>
      <c r="E15" s="21">
        <v>97.96</v>
      </c>
      <c r="F15" s="22">
        <v>69.12</v>
      </c>
      <c r="G15" s="25">
        <f>I15-H15</f>
        <v>19415.700000000004</v>
      </c>
      <c r="H15" s="25">
        <v>38987.1</v>
      </c>
      <c r="I15" s="26">
        <v>58402.8</v>
      </c>
    </row>
    <row r="16" spans="1:12" x14ac:dyDescent="0.2">
      <c r="A16" s="18">
        <v>2001</v>
      </c>
      <c r="B16" s="20">
        <v>11200</v>
      </c>
      <c r="C16" s="20">
        <v>44800</v>
      </c>
      <c r="D16" s="20">
        <f>[13]HORTALIZAS!K$62</f>
        <v>56000</v>
      </c>
      <c r="E16" s="21">
        <v>99.77</v>
      </c>
      <c r="F16" s="22">
        <v>69.12</v>
      </c>
      <c r="G16" s="25">
        <f t="shared" ref="G16:G27" si="0">I16-H16</f>
        <v>8428</v>
      </c>
      <c r="H16" s="25">
        <v>33712</v>
      </c>
      <c r="I16" s="26">
        <v>42140</v>
      </c>
    </row>
    <row r="17" spans="1:10" x14ac:dyDescent="0.2">
      <c r="A17" s="18">
        <v>2002</v>
      </c>
      <c r="B17" s="20">
        <v>12837</v>
      </c>
      <c r="C17" s="20">
        <v>51349</v>
      </c>
      <c r="D17" s="20">
        <f>[14]HORTALIZAS!K$62</f>
        <v>64186</v>
      </c>
      <c r="E17" s="21">
        <v>83.79</v>
      </c>
      <c r="F17" s="22">
        <v>72.12</v>
      </c>
      <c r="G17" s="25">
        <f t="shared" si="0"/>
        <v>9557.1999999999971</v>
      </c>
      <c r="H17" s="25">
        <v>38229.300000000003</v>
      </c>
      <c r="I17" s="26">
        <v>47786.5</v>
      </c>
    </row>
    <row r="18" spans="1:10" x14ac:dyDescent="0.2">
      <c r="A18" s="18">
        <v>2003</v>
      </c>
      <c r="B18" s="20">
        <v>13625</v>
      </c>
      <c r="C18" s="20">
        <v>54300</v>
      </c>
      <c r="D18" s="20">
        <f>[15]HORTALIZAS!K$62</f>
        <v>67925</v>
      </c>
      <c r="E18" s="21">
        <v>84.84</v>
      </c>
      <c r="F18" s="22">
        <v>72.12</v>
      </c>
      <c r="G18" s="25">
        <f t="shared" si="0"/>
        <v>10173.799999999996</v>
      </c>
      <c r="H18" s="25">
        <v>40545.800000000003</v>
      </c>
      <c r="I18" s="26">
        <v>50719.6</v>
      </c>
    </row>
    <row r="19" spans="1:10" x14ac:dyDescent="0.2">
      <c r="A19" s="18">
        <v>2004</v>
      </c>
      <c r="B19" s="20">
        <v>14350</v>
      </c>
      <c r="C19" s="20">
        <v>56500</v>
      </c>
      <c r="D19" s="20">
        <f>[16]HORTALIZAS!K$62</f>
        <v>70850</v>
      </c>
      <c r="E19" s="21">
        <v>111.7</v>
      </c>
      <c r="F19" s="22">
        <v>69.12</v>
      </c>
      <c r="G19" s="25">
        <f t="shared" si="0"/>
        <v>11155.900000000001</v>
      </c>
      <c r="H19" s="25">
        <v>43923.1</v>
      </c>
      <c r="I19" s="26">
        <v>55079</v>
      </c>
    </row>
    <row r="20" spans="1:10" x14ac:dyDescent="0.2">
      <c r="A20" s="18">
        <v>2005</v>
      </c>
      <c r="B20" s="20">
        <v>13455</v>
      </c>
      <c r="C20" s="20">
        <v>53820</v>
      </c>
      <c r="D20" s="20">
        <f>[17]HORTALIZAS!K$62</f>
        <v>67275</v>
      </c>
      <c r="E20" s="21">
        <v>130.07</v>
      </c>
      <c r="F20" s="22">
        <v>71.52</v>
      </c>
      <c r="G20" s="25">
        <f t="shared" si="0"/>
        <v>11198.599999999999</v>
      </c>
      <c r="H20" s="25">
        <v>44794.400000000001</v>
      </c>
      <c r="I20" s="26">
        <v>55993</v>
      </c>
    </row>
    <row r="21" spans="1:10" x14ac:dyDescent="0.2">
      <c r="A21" s="18">
        <v>2006</v>
      </c>
      <c r="B21" s="20">
        <v>16000</v>
      </c>
      <c r="C21" s="20">
        <v>50700</v>
      </c>
      <c r="D21" s="20">
        <f>[18]HORTALIZAS!K$62</f>
        <v>66700</v>
      </c>
      <c r="E21" s="21">
        <v>123.22</v>
      </c>
      <c r="F21" s="22">
        <v>76.930000000000007</v>
      </c>
      <c r="G21" s="25">
        <f t="shared" si="0"/>
        <v>13790.099999999999</v>
      </c>
      <c r="H21" s="25">
        <v>43697.3</v>
      </c>
      <c r="I21" s="26">
        <v>57487.4</v>
      </c>
    </row>
    <row r="22" spans="1:10" x14ac:dyDescent="0.2">
      <c r="A22" s="18">
        <v>2007</v>
      </c>
      <c r="B22" s="20">
        <v>16070</v>
      </c>
      <c r="C22" s="20">
        <v>48600</v>
      </c>
      <c r="D22" s="20">
        <f>[19]HORTALIZAS!K$62</f>
        <v>64670</v>
      </c>
      <c r="E22" s="21">
        <v>124.56</v>
      </c>
      <c r="F22" s="22">
        <v>82.84</v>
      </c>
      <c r="G22" s="25">
        <f t="shared" si="0"/>
        <v>14978.800000000003</v>
      </c>
      <c r="H22" s="25">
        <v>45300.1</v>
      </c>
      <c r="I22" s="26">
        <v>60278.9</v>
      </c>
    </row>
    <row r="23" spans="1:10" x14ac:dyDescent="0.2">
      <c r="A23" s="18">
        <v>2008</v>
      </c>
      <c r="B23" s="20">
        <v>15990</v>
      </c>
      <c r="C23" s="20">
        <v>56220</v>
      </c>
      <c r="D23" s="20">
        <f>[20]HORTALIZAS!K$62</f>
        <v>72210</v>
      </c>
      <c r="E23" s="21">
        <v>125.23</v>
      </c>
      <c r="F23" s="22">
        <v>90.31</v>
      </c>
      <c r="G23" s="25">
        <f t="shared" si="0"/>
        <v>15676.599999999999</v>
      </c>
      <c r="H23" s="25">
        <v>55118.1</v>
      </c>
      <c r="I23" s="26">
        <v>70794.7</v>
      </c>
    </row>
    <row r="24" spans="1:10" x14ac:dyDescent="0.2">
      <c r="A24" s="18">
        <v>2009</v>
      </c>
      <c r="B24" s="20">
        <v>16161</v>
      </c>
      <c r="C24" s="20">
        <v>48480</v>
      </c>
      <c r="D24" s="20">
        <f>[21]HORTALIZAS!K$62</f>
        <v>64641</v>
      </c>
      <c r="E24" s="21">
        <v>96</v>
      </c>
      <c r="F24" s="22">
        <v>84.88</v>
      </c>
      <c r="G24" s="25">
        <f t="shared" si="0"/>
        <v>14166.700000000004</v>
      </c>
      <c r="H24" s="25">
        <v>42497.599999999999</v>
      </c>
      <c r="I24" s="26">
        <v>56664.3</v>
      </c>
    </row>
    <row r="25" spans="1:10" x14ac:dyDescent="0.2">
      <c r="A25" s="18">
        <v>2010</v>
      </c>
      <c r="B25" s="20">
        <v>16070</v>
      </c>
      <c r="C25" s="20">
        <v>44920</v>
      </c>
      <c r="D25" s="20">
        <f>[22]HORTALIZAS!K$65</f>
        <v>60990</v>
      </c>
      <c r="E25" s="21">
        <v>105.6</v>
      </c>
      <c r="F25" s="22">
        <v>79.099999999999994</v>
      </c>
      <c r="G25" s="25">
        <f t="shared" si="0"/>
        <v>13833.400000000001</v>
      </c>
      <c r="H25" s="25">
        <v>38668</v>
      </c>
      <c r="I25" s="26">
        <v>52501.4</v>
      </c>
    </row>
    <row r="26" spans="1:10" x14ac:dyDescent="0.2">
      <c r="A26" s="18">
        <v>2011</v>
      </c>
      <c r="B26" s="20">
        <f t="shared" ref="B26:B32" si="1">D26-C26</f>
        <v>18050</v>
      </c>
      <c r="C26" s="20">
        <v>53000</v>
      </c>
      <c r="D26" s="20">
        <f>[23]HORTALIZAS!K$66</f>
        <v>71050</v>
      </c>
      <c r="E26" s="22">
        <v>110.83</v>
      </c>
      <c r="F26" s="22">
        <v>78.989999999999995</v>
      </c>
      <c r="G26" s="25">
        <f t="shared" si="0"/>
        <v>15717.699999999997</v>
      </c>
      <c r="H26" s="27">
        <v>46151.9</v>
      </c>
      <c r="I26" s="26">
        <v>61869.599999999999</v>
      </c>
    </row>
    <row r="27" spans="1:10" x14ac:dyDescent="0.2">
      <c r="A27" s="18">
        <v>2012</v>
      </c>
      <c r="B27" s="20">
        <f t="shared" si="1"/>
        <v>18109</v>
      </c>
      <c r="C27" s="20">
        <v>52000</v>
      </c>
      <c r="D27" s="20">
        <f>[24]HORTALIZAS!K$65</f>
        <v>70109</v>
      </c>
      <c r="E27" s="22">
        <v>122.22</v>
      </c>
      <c r="F27" s="22">
        <v>78.72</v>
      </c>
      <c r="G27" s="25">
        <f t="shared" si="0"/>
        <v>16289</v>
      </c>
      <c r="H27" s="27">
        <v>46774</v>
      </c>
      <c r="I27" s="26">
        <v>63063</v>
      </c>
    </row>
    <row r="28" spans="1:10" x14ac:dyDescent="0.2">
      <c r="A28" s="18">
        <v>2013</v>
      </c>
      <c r="B28" s="20">
        <f t="shared" si="1"/>
        <v>17800</v>
      </c>
      <c r="C28" s="20">
        <v>51500</v>
      </c>
      <c r="D28" s="20">
        <f>[25]HORTALIZAS!K$66</f>
        <v>69300</v>
      </c>
      <c r="E28" s="22">
        <v>118.75</v>
      </c>
      <c r="F28" s="22">
        <v>81.7</v>
      </c>
      <c r="G28" s="27">
        <v>21137.5</v>
      </c>
      <c r="H28" s="27">
        <v>42078</v>
      </c>
      <c r="I28" s="26">
        <v>63215.46</v>
      </c>
    </row>
    <row r="29" spans="1:10" x14ac:dyDescent="0.2">
      <c r="A29" s="18">
        <v>2014</v>
      </c>
      <c r="B29" s="20">
        <f t="shared" si="1"/>
        <v>16945</v>
      </c>
      <c r="C29" s="20">
        <f>[26]HORTALIZAS!O$66</f>
        <v>51200</v>
      </c>
      <c r="D29" s="20">
        <f>[26]HORTALIZAS!K$66</f>
        <v>68145</v>
      </c>
      <c r="E29" s="28">
        <v>122.92</v>
      </c>
      <c r="F29" s="28">
        <v>79.7</v>
      </c>
      <c r="G29" s="29">
        <v>20452.599999999999</v>
      </c>
      <c r="H29" s="29">
        <v>41000.6</v>
      </c>
      <c r="I29" s="30">
        <v>61453.16</v>
      </c>
    </row>
    <row r="30" spans="1:10" x14ac:dyDescent="0.2">
      <c r="A30" s="31">
        <v>2015</v>
      </c>
      <c r="B30" s="32">
        <f t="shared" si="1"/>
        <v>17152</v>
      </c>
      <c r="C30" s="32">
        <f>[27]HORTALIZAS!O$67</f>
        <v>50300</v>
      </c>
      <c r="D30" s="32">
        <f>[27]HORTALIZAS!K$67</f>
        <v>67452</v>
      </c>
      <c r="E30" s="28">
        <v>120.7</v>
      </c>
      <c r="F30" s="28">
        <v>79.3</v>
      </c>
      <c r="G30" s="29">
        <v>15280.72</v>
      </c>
      <c r="H30" s="29">
        <v>44812.27</v>
      </c>
      <c r="I30" s="30">
        <v>60092.99</v>
      </c>
    </row>
    <row r="31" spans="1:10" x14ac:dyDescent="0.2">
      <c r="A31" s="18">
        <v>2016</v>
      </c>
      <c r="B31" s="20">
        <f>D31-C31</f>
        <v>17438</v>
      </c>
      <c r="C31" s="20">
        <f>[28]HORTALIZAS!O$67</f>
        <v>51400</v>
      </c>
      <c r="D31" s="20">
        <f>[28]HORTALIZAS!K$67</f>
        <v>68838</v>
      </c>
      <c r="E31" s="28">
        <v>121.94</v>
      </c>
      <c r="F31" s="28">
        <v>79.3</v>
      </c>
      <c r="G31" s="33">
        <v>21216</v>
      </c>
      <c r="H31" s="33">
        <v>40760.199999999997</v>
      </c>
      <c r="I31" s="30">
        <v>61976.23</v>
      </c>
    </row>
    <row r="32" spans="1:10" x14ac:dyDescent="0.2">
      <c r="A32" s="18">
        <v>2017</v>
      </c>
      <c r="B32" s="20">
        <f t="shared" si="1"/>
        <v>17650</v>
      </c>
      <c r="C32" s="20">
        <f>[29]HORTALIZAS!O$67</f>
        <v>51650</v>
      </c>
      <c r="D32" s="20">
        <f>[29]HORTALIZAS!K$67</f>
        <v>69300</v>
      </c>
      <c r="E32" s="34">
        <v>160.75</v>
      </c>
      <c r="F32" s="34">
        <v>79.3</v>
      </c>
      <c r="G32" s="33">
        <v>28105.9</v>
      </c>
      <c r="H32" s="33">
        <v>40958.5</v>
      </c>
      <c r="I32" s="30">
        <v>69064.38</v>
      </c>
      <c r="J32" s="17"/>
    </row>
    <row r="33" spans="1:10" x14ac:dyDescent="0.2">
      <c r="A33" s="18">
        <v>2018</v>
      </c>
      <c r="B33" s="20">
        <f>D33-C33</f>
        <v>17808</v>
      </c>
      <c r="C33" s="20">
        <f>[30]HORTALIZAS!O$67</f>
        <v>52860</v>
      </c>
      <c r="D33" s="20">
        <f>[30]HORTALIZAS!K$67</f>
        <v>70668</v>
      </c>
      <c r="E33" s="34">
        <v>190</v>
      </c>
      <c r="F33" s="34">
        <v>79.3</v>
      </c>
      <c r="G33" s="33">
        <v>33675.599999999999</v>
      </c>
      <c r="H33" s="33">
        <v>41918</v>
      </c>
      <c r="I33" s="30">
        <v>75593.56</v>
      </c>
      <c r="J33" s="17"/>
    </row>
    <row r="34" spans="1:10" x14ac:dyDescent="0.2">
      <c r="A34" s="18">
        <v>2019</v>
      </c>
      <c r="B34" s="20">
        <f>D34-C34</f>
        <v>19217</v>
      </c>
      <c r="C34" s="20">
        <f>[31]HORTALIZAS!O$67</f>
        <v>51100</v>
      </c>
      <c r="D34" s="20">
        <f>[31]HORTALIZAS!K$67</f>
        <v>70317</v>
      </c>
      <c r="E34" s="34">
        <v>190</v>
      </c>
      <c r="F34" s="34">
        <v>79.3</v>
      </c>
      <c r="G34" s="33"/>
      <c r="H34" s="33"/>
      <c r="I34" s="30">
        <v>75218.100000000006</v>
      </c>
      <c r="J34" s="17"/>
    </row>
    <row r="35" spans="1:10" x14ac:dyDescent="0.2">
      <c r="A35" s="18">
        <v>2020</v>
      </c>
      <c r="B35" s="20">
        <f>D35-C35</f>
        <v>19770</v>
      </c>
      <c r="C35" s="20">
        <f>[32]HORTALIZAS!O$67</f>
        <v>49962</v>
      </c>
      <c r="D35" s="20">
        <f>[32]HORTALIZAS!K$67</f>
        <v>69732</v>
      </c>
      <c r="E35" s="34"/>
      <c r="F35" s="34"/>
      <c r="G35" s="34"/>
      <c r="H35" s="34"/>
      <c r="I35" s="30"/>
      <c r="J35" s="17"/>
    </row>
    <row r="36" spans="1:10" ht="13.5" thickBot="1" x14ac:dyDescent="0.25">
      <c r="A36" s="35">
        <v>2021</v>
      </c>
      <c r="B36" s="36">
        <f>D36-C36</f>
        <v>16815</v>
      </c>
      <c r="C36" s="36">
        <f>[33]HORTALIZAS!O$67</f>
        <v>50460</v>
      </c>
      <c r="D36" s="36">
        <f>[33]HORTALIZAS!K$67</f>
        <v>67275</v>
      </c>
      <c r="E36" s="37"/>
      <c r="F36" s="37"/>
      <c r="G36" s="37"/>
      <c r="H36" s="37"/>
      <c r="I36" s="38"/>
    </row>
  </sheetData>
  <mergeCells count="5">
    <mergeCell ref="A1:I1"/>
    <mergeCell ref="A3:A4"/>
    <mergeCell ref="B3:D3"/>
    <mergeCell ref="E3:F3"/>
    <mergeCell ref="G3:I3"/>
  </mergeCells>
  <printOptions horizontalCentered="1"/>
  <pageMargins left="0.39370078740157483" right="0.39370078740157483" top="0.39370078740157483" bottom="0.39370078740157483" header="0" footer="0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Champiñón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Briega Argomaniz</dc:creator>
  <cp:lastModifiedBy>Lorena Briega Argomaniz</cp:lastModifiedBy>
  <dcterms:created xsi:type="dcterms:W3CDTF">2022-08-26T08:14:57Z</dcterms:created>
  <dcterms:modified xsi:type="dcterms:W3CDTF">2022-08-26T08:17:53Z</dcterms:modified>
</cp:coreProperties>
</file>