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07 Hortalizas\Archivo por cultivo\"/>
    </mc:Choice>
  </mc:AlternateContent>
  <bookViews>
    <workbookView xWindow="0" yWindow="0" windowWidth="28800" windowHeight="12000"/>
  </bookViews>
  <sheets>
    <sheet name="32 Guisantes 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I36" i="1" s="1"/>
  <c r="J36" i="1"/>
  <c r="H36" i="1"/>
  <c r="G36" i="1"/>
  <c r="F36" i="1"/>
  <c r="E36" i="1"/>
  <c r="D36" i="1"/>
  <c r="C36" i="1"/>
  <c r="B36" i="1"/>
  <c r="K35" i="1"/>
  <c r="I35" i="1" s="1"/>
  <c r="J35" i="1"/>
  <c r="H35" i="1"/>
  <c r="G35" i="1"/>
  <c r="F35" i="1"/>
  <c r="E35" i="1"/>
  <c r="D35" i="1"/>
  <c r="C35" i="1"/>
  <c r="B35" i="1"/>
  <c r="K34" i="1"/>
  <c r="I34" i="1" s="1"/>
  <c r="J34" i="1"/>
  <c r="H34" i="1"/>
  <c r="G34" i="1"/>
  <c r="F34" i="1"/>
  <c r="E34" i="1"/>
  <c r="D34" i="1"/>
  <c r="C34" i="1"/>
  <c r="B34" i="1"/>
  <c r="K33" i="1"/>
  <c r="I33" i="1" s="1"/>
  <c r="J33" i="1"/>
  <c r="H33" i="1"/>
  <c r="G33" i="1"/>
  <c r="F33" i="1"/>
  <c r="E33" i="1"/>
  <c r="D33" i="1"/>
  <c r="C33" i="1"/>
  <c r="B33" i="1"/>
  <c r="K32" i="1"/>
  <c r="I32" i="1" s="1"/>
  <c r="J32" i="1"/>
  <c r="H32" i="1"/>
  <c r="G32" i="1"/>
  <c r="F32" i="1"/>
  <c r="E32" i="1"/>
  <c r="D32" i="1"/>
  <c r="C32" i="1"/>
  <c r="B32" i="1"/>
  <c r="K31" i="1"/>
  <c r="I31" i="1" s="1"/>
  <c r="J31" i="1"/>
  <c r="H31" i="1"/>
  <c r="G31" i="1"/>
  <c r="F31" i="1"/>
  <c r="E31" i="1"/>
  <c r="D31" i="1"/>
  <c r="C31" i="1"/>
  <c r="B31" i="1"/>
  <c r="K30" i="1"/>
  <c r="I30" i="1" s="1"/>
  <c r="J30" i="1"/>
  <c r="H30" i="1"/>
  <c r="G30" i="1"/>
  <c r="F30" i="1"/>
  <c r="E30" i="1"/>
  <c r="D30" i="1"/>
  <c r="C30" i="1"/>
  <c r="B30" i="1"/>
  <c r="K29" i="1"/>
  <c r="I29" i="1" s="1"/>
  <c r="J29" i="1"/>
  <c r="H29" i="1"/>
  <c r="G29" i="1"/>
  <c r="F29" i="1"/>
  <c r="E29" i="1"/>
  <c r="D29" i="1"/>
  <c r="C29" i="1"/>
  <c r="B29" i="1"/>
  <c r="K28" i="1"/>
  <c r="I28" i="1" s="1"/>
  <c r="H28" i="1"/>
  <c r="G28" i="1"/>
  <c r="F28" i="1"/>
  <c r="E28" i="1"/>
  <c r="D28" i="1"/>
  <c r="C28" i="1"/>
  <c r="B28" i="1"/>
  <c r="K27" i="1"/>
  <c r="I27" i="1" s="1"/>
  <c r="H27" i="1"/>
  <c r="G27" i="1"/>
  <c r="F27" i="1"/>
  <c r="E27" i="1"/>
  <c r="D27" i="1"/>
  <c r="C27" i="1"/>
  <c r="B27" i="1"/>
  <c r="K26" i="1"/>
  <c r="H26" i="1"/>
  <c r="G26" i="1"/>
  <c r="F26" i="1"/>
  <c r="E26" i="1"/>
  <c r="D26" i="1"/>
  <c r="C26" i="1"/>
  <c r="B26" i="1"/>
  <c r="P25" i="1"/>
  <c r="K25" i="1"/>
  <c r="H25" i="1"/>
  <c r="G25" i="1"/>
  <c r="F25" i="1"/>
  <c r="E25" i="1"/>
  <c r="D25" i="1"/>
  <c r="C25" i="1"/>
  <c r="B25" i="1"/>
  <c r="P24" i="1"/>
  <c r="K24" i="1"/>
  <c r="H24" i="1"/>
  <c r="G24" i="1"/>
  <c r="F24" i="1"/>
  <c r="E24" i="1"/>
  <c r="D24" i="1"/>
  <c r="C24" i="1"/>
  <c r="B24" i="1"/>
  <c r="P23" i="1"/>
  <c r="K23" i="1"/>
  <c r="H23" i="1"/>
  <c r="G23" i="1"/>
  <c r="F23" i="1"/>
  <c r="E23" i="1"/>
  <c r="D23" i="1"/>
  <c r="C23" i="1"/>
  <c r="B23" i="1"/>
  <c r="P22" i="1"/>
  <c r="K22" i="1"/>
  <c r="H22" i="1"/>
  <c r="G22" i="1"/>
  <c r="F22" i="1"/>
  <c r="E22" i="1"/>
  <c r="D22" i="1"/>
  <c r="C22" i="1"/>
  <c r="B22" i="1"/>
  <c r="P21" i="1"/>
  <c r="K21" i="1"/>
  <c r="H21" i="1"/>
  <c r="G21" i="1"/>
  <c r="F21" i="1"/>
  <c r="E21" i="1"/>
  <c r="D21" i="1"/>
  <c r="C21" i="1"/>
  <c r="B21" i="1"/>
  <c r="P20" i="1"/>
  <c r="K20" i="1"/>
  <c r="H20" i="1"/>
  <c r="G20" i="1"/>
  <c r="F20" i="1"/>
  <c r="E20" i="1"/>
  <c r="D20" i="1"/>
  <c r="C20" i="1"/>
  <c r="B20" i="1"/>
  <c r="P19" i="1"/>
  <c r="K19" i="1"/>
  <c r="H19" i="1"/>
  <c r="G19" i="1"/>
  <c r="F19" i="1"/>
  <c r="E19" i="1"/>
  <c r="D19" i="1"/>
  <c r="C19" i="1"/>
  <c r="B19" i="1"/>
  <c r="P18" i="1"/>
  <c r="K18" i="1"/>
  <c r="H18" i="1"/>
  <c r="G18" i="1"/>
  <c r="F18" i="1"/>
  <c r="E18" i="1"/>
  <c r="D18" i="1"/>
  <c r="C18" i="1"/>
  <c r="B18" i="1"/>
  <c r="P17" i="1"/>
  <c r="K17" i="1"/>
  <c r="H17" i="1"/>
  <c r="G17" i="1"/>
  <c r="F17" i="1"/>
  <c r="E17" i="1"/>
  <c r="D17" i="1"/>
  <c r="C17" i="1"/>
  <c r="B17" i="1"/>
  <c r="K16" i="1"/>
  <c r="H16" i="1"/>
  <c r="G16" i="1"/>
  <c r="F16" i="1"/>
  <c r="E16" i="1"/>
  <c r="D16" i="1"/>
  <c r="C16" i="1"/>
  <c r="B16" i="1"/>
  <c r="K15" i="1"/>
  <c r="H15" i="1"/>
  <c r="G15" i="1"/>
  <c r="F15" i="1"/>
  <c r="E15" i="1"/>
  <c r="D15" i="1"/>
  <c r="C15" i="1"/>
  <c r="B15" i="1"/>
  <c r="P14" i="1"/>
  <c r="K14" i="1"/>
  <c r="H14" i="1"/>
  <c r="G14" i="1"/>
  <c r="F14" i="1"/>
  <c r="E14" i="1"/>
  <c r="D14" i="1"/>
  <c r="C14" i="1"/>
  <c r="B14" i="1"/>
  <c r="P13" i="1"/>
  <c r="K13" i="1"/>
  <c r="H13" i="1"/>
  <c r="G13" i="1"/>
  <c r="F13" i="1"/>
  <c r="E13" i="1"/>
  <c r="D13" i="1"/>
  <c r="C13" i="1"/>
  <c r="B13" i="1"/>
  <c r="P12" i="1"/>
  <c r="K12" i="1"/>
  <c r="H12" i="1"/>
  <c r="G12" i="1"/>
  <c r="F12" i="1"/>
  <c r="E12" i="1"/>
  <c r="D12" i="1"/>
  <c r="C12" i="1"/>
  <c r="B12" i="1"/>
  <c r="P11" i="1"/>
  <c r="K11" i="1"/>
  <c r="H11" i="1"/>
  <c r="G11" i="1"/>
  <c r="F11" i="1"/>
  <c r="E11" i="1"/>
  <c r="D11" i="1"/>
  <c r="C11" i="1"/>
  <c r="B11" i="1"/>
  <c r="P10" i="1"/>
  <c r="K10" i="1"/>
  <c r="H10" i="1"/>
  <c r="G10" i="1"/>
  <c r="F10" i="1"/>
  <c r="E10" i="1"/>
  <c r="D10" i="1"/>
  <c r="C10" i="1"/>
  <c r="B10" i="1"/>
  <c r="P9" i="1"/>
  <c r="K9" i="1"/>
  <c r="H9" i="1"/>
  <c r="G9" i="1"/>
  <c r="F9" i="1"/>
  <c r="E9" i="1"/>
  <c r="D9" i="1"/>
  <c r="C9" i="1"/>
  <c r="B9" i="1"/>
  <c r="P8" i="1"/>
  <c r="K8" i="1"/>
  <c r="H8" i="1"/>
  <c r="G8" i="1"/>
  <c r="F8" i="1"/>
  <c r="E8" i="1"/>
  <c r="D8" i="1"/>
  <c r="C8" i="1"/>
  <c r="B8" i="1"/>
  <c r="P7" i="1"/>
  <c r="K7" i="1"/>
  <c r="H7" i="1"/>
  <c r="G7" i="1"/>
  <c r="F7" i="1"/>
  <c r="E7" i="1"/>
  <c r="D7" i="1"/>
  <c r="C7" i="1"/>
  <c r="B7" i="1"/>
  <c r="P6" i="1"/>
  <c r="K6" i="1"/>
  <c r="H6" i="1"/>
  <c r="G6" i="1"/>
  <c r="F6" i="1"/>
  <c r="E6" i="1"/>
  <c r="D6" i="1"/>
  <c r="C6" i="1"/>
  <c r="B6" i="1"/>
  <c r="P5" i="1"/>
  <c r="K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<sst xmlns="http://schemas.openxmlformats.org/spreadsheetml/2006/main" count="22" uniqueCount="13">
  <si>
    <t>SUPERFICIES Y PRODUCCIONES DE CULTIVOS EN LA RIOJA. 07.32 GUISANTES VERDES</t>
  </si>
  <si>
    <t>AÑOS</t>
  </si>
  <si>
    <t>SUPERFICIE (has)</t>
  </si>
  <si>
    <t>RENDIMIENTO (kg/ha)</t>
  </si>
  <si>
    <t>PRODUCCIÓN (t)</t>
  </si>
  <si>
    <t>PRECIO MEDIO (€/100 kg)</t>
  </si>
  <si>
    <t>VALOR MILES DE €</t>
  </si>
  <si>
    <t>Secano</t>
  </si>
  <si>
    <t>Regadío
Aire libre</t>
  </si>
  <si>
    <t>Regadío
Protegido</t>
  </si>
  <si>
    <t>TOTAL</t>
  </si>
  <si>
    <t>Fresco</t>
  </si>
  <si>
    <t>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</si>
</sst>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/>
      <top style="medium">
        <color indexed="54"/>
      </top>
      <bottom/>
      <diagonal/>
    </border>
    <border>
      <left/>
      <right/>
      <top style="medium">
        <color indexed="54"/>
      </top>
      <bottom/>
      <diagonal/>
    </border>
    <border>
      <left/>
      <right style="thin">
        <color indexed="9"/>
      </right>
      <top style="medium">
        <color indexed="54"/>
      </top>
      <bottom/>
      <diagonal/>
    </border>
    <border>
      <left/>
      <right style="medium">
        <color indexed="54"/>
      </right>
      <top style="medium">
        <color indexed="54"/>
      </top>
      <bottom/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/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/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medium">
        <color indexed="5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1"/>
    </xf>
    <xf numFmtId="164" fontId="3" fillId="0" borderId="12" xfId="0" applyNumberFormat="1" applyFont="1" applyBorder="1" applyAlignment="1">
      <alignment horizontal="right" indent="1"/>
    </xf>
    <xf numFmtId="164" fontId="3" fillId="0" borderId="13" xfId="0" applyNumberFormat="1" applyFont="1" applyBorder="1" applyAlignment="1">
      <alignment horizontal="right" indent="1"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Border="1" applyAlignment="1">
      <alignment horizontal="right" indent="1"/>
    </xf>
    <xf numFmtId="4" fontId="3" fillId="0" borderId="15" xfId="0" applyNumberFormat="1" applyFont="1" applyBorder="1" applyAlignment="1">
      <alignment horizontal="right" indent="1"/>
    </xf>
    <xf numFmtId="164" fontId="3" fillId="0" borderId="16" xfId="0" applyNumberFormat="1" applyFont="1" applyBorder="1" applyAlignment="1">
      <alignment horizontal="right" indent="1"/>
    </xf>
    <xf numFmtId="164" fontId="3" fillId="0" borderId="17" xfId="0" applyNumberFormat="1" applyFont="1" applyBorder="1" applyAlignment="1">
      <alignment horizontal="right" indent="1"/>
    </xf>
    <xf numFmtId="164" fontId="3" fillId="0" borderId="15" xfId="0" applyNumberFormat="1" applyFont="1" applyBorder="1" applyAlignment="1">
      <alignment horizontal="right" indent="1"/>
    </xf>
    <xf numFmtId="4" fontId="3" fillId="0" borderId="18" xfId="0" applyNumberFormat="1" applyFont="1" applyBorder="1" applyAlignment="1">
      <alignment horizontal="right" indent="1"/>
    </xf>
    <xf numFmtId="164" fontId="3" fillId="0" borderId="18" xfId="0" applyNumberFormat="1" applyFont="1" applyBorder="1" applyAlignment="1">
      <alignment horizontal="right" indent="1"/>
    </xf>
    <xf numFmtId="164" fontId="3" fillId="0" borderId="19" xfId="0" applyNumberFormat="1" applyFont="1" applyBorder="1" applyAlignment="1">
      <alignment horizontal="right" indent="1"/>
    </xf>
    <xf numFmtId="0" fontId="3" fillId="0" borderId="20" xfId="0" applyFont="1" applyBorder="1" applyAlignment="1">
      <alignment horizontal="center"/>
    </xf>
    <xf numFmtId="3" fontId="3" fillId="0" borderId="18" xfId="0" applyNumberFormat="1" applyFont="1" applyBorder="1" applyAlignment="1">
      <alignment horizontal="right" indent="1"/>
    </xf>
    <xf numFmtId="164" fontId="3" fillId="0" borderId="18" xfId="0" applyNumberFormat="1" applyFont="1" applyFill="1" applyBorder="1" applyAlignment="1">
      <alignment horizontal="right" indent="1"/>
    </xf>
    <xf numFmtId="3" fontId="3" fillId="0" borderId="15" xfId="0" applyNumberFormat="1" applyFont="1" applyFill="1" applyBorder="1" applyAlignment="1">
      <alignment horizontal="right" indent="1"/>
    </xf>
    <xf numFmtId="4" fontId="3" fillId="0" borderId="18" xfId="0" applyNumberFormat="1" applyFont="1" applyFill="1" applyBorder="1" applyAlignment="1">
      <alignment horizontal="right" indent="1"/>
    </xf>
    <xf numFmtId="0" fontId="3" fillId="0" borderId="21" xfId="0" applyFont="1" applyBorder="1" applyAlignment="1">
      <alignment horizontal="center"/>
    </xf>
    <xf numFmtId="3" fontId="3" fillId="0" borderId="22" xfId="0" applyNumberFormat="1" applyFont="1" applyBorder="1" applyAlignment="1">
      <alignment horizontal="right" indent="1"/>
    </xf>
    <xf numFmtId="4" fontId="3" fillId="0" borderId="23" xfId="0" applyNumberFormat="1" applyFont="1" applyBorder="1" applyAlignment="1">
      <alignment horizontal="right" indent="1"/>
    </xf>
    <xf numFmtId="164" fontId="3" fillId="0" borderId="23" xfId="0" applyNumberFormat="1" applyFont="1" applyBorder="1" applyAlignment="1">
      <alignment horizontal="right" indent="1"/>
    </xf>
    <xf numFmtId="164" fontId="3" fillId="0" borderId="24" xfId="0" applyNumberFormat="1" applyFont="1" applyBorder="1" applyAlignment="1">
      <alignment horizontal="right" inden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guisantes verdes en La Rioja</a:t>
            </a:r>
          </a:p>
        </c:rich>
      </c:tx>
      <c:layout>
        <c:manualLayout>
          <c:xMode val="edge"/>
          <c:yMode val="edge"/>
          <c:x val="0.32203400297794282"/>
          <c:y val="4.2056875918033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84150129762144E-2"/>
          <c:y val="0.17757049861843471"/>
          <c:w val="0.93220384364671782"/>
          <c:h val="0.69394596775475803"/>
        </c:manualLayout>
      </c:layout>
      <c:lineChart>
        <c:grouping val="standard"/>
        <c:varyColors val="0"/>
        <c:ser>
          <c:idx val="1"/>
          <c:order val="0"/>
          <c:tx>
            <c:strRef>
              <c:f>'32 Guisantes V'!$E$4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'32 Guisantes V'!$A$5:$A$36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'32 Guisantes V'!$E$5:$E$36</c:f>
              <c:numCache>
                <c:formatCode>#,##0</c:formatCode>
                <c:ptCount val="32"/>
                <c:pt idx="0">
                  <c:v>1774</c:v>
                </c:pt>
                <c:pt idx="1">
                  <c:v>1369</c:v>
                </c:pt>
                <c:pt idx="2">
                  <c:v>1287</c:v>
                </c:pt>
                <c:pt idx="3">
                  <c:v>1388</c:v>
                </c:pt>
                <c:pt idx="4">
                  <c:v>1317</c:v>
                </c:pt>
                <c:pt idx="5">
                  <c:v>1185</c:v>
                </c:pt>
                <c:pt idx="6">
                  <c:v>1510</c:v>
                </c:pt>
                <c:pt idx="7">
                  <c:v>1731</c:v>
                </c:pt>
                <c:pt idx="8">
                  <c:v>1647</c:v>
                </c:pt>
                <c:pt idx="9">
                  <c:v>1763</c:v>
                </c:pt>
                <c:pt idx="10">
                  <c:v>1708</c:v>
                </c:pt>
                <c:pt idx="11">
                  <c:v>1828</c:v>
                </c:pt>
                <c:pt idx="12">
                  <c:v>1843</c:v>
                </c:pt>
                <c:pt idx="13">
                  <c:v>1892</c:v>
                </c:pt>
                <c:pt idx="14">
                  <c:v>1802</c:v>
                </c:pt>
                <c:pt idx="15">
                  <c:v>1787</c:v>
                </c:pt>
                <c:pt idx="16">
                  <c:v>1779</c:v>
                </c:pt>
                <c:pt idx="17">
                  <c:v>1655</c:v>
                </c:pt>
                <c:pt idx="18">
                  <c:v>1438</c:v>
                </c:pt>
                <c:pt idx="19">
                  <c:v>1738</c:v>
                </c:pt>
                <c:pt idx="20">
                  <c:v>1530</c:v>
                </c:pt>
                <c:pt idx="21">
                  <c:v>1389</c:v>
                </c:pt>
                <c:pt idx="22">
                  <c:v>1347</c:v>
                </c:pt>
                <c:pt idx="23">
                  <c:v>1340</c:v>
                </c:pt>
                <c:pt idx="24">
                  <c:v>1363</c:v>
                </c:pt>
                <c:pt idx="25">
                  <c:v>1601</c:v>
                </c:pt>
                <c:pt idx="26">
                  <c:v>1612</c:v>
                </c:pt>
                <c:pt idx="27">
                  <c:v>1542</c:v>
                </c:pt>
                <c:pt idx="28">
                  <c:v>1389</c:v>
                </c:pt>
                <c:pt idx="29">
                  <c:v>1686</c:v>
                </c:pt>
                <c:pt idx="30">
                  <c:v>1565</c:v>
                </c:pt>
                <c:pt idx="31">
                  <c:v>1625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7D-4937-BBEC-C51210ACA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700768"/>
        <c:axId val="1"/>
      </c:lineChart>
      <c:catAx>
        <c:axId val="45870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9880358923230309E-2"/>
              <c:y val="6.07483926894459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70076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guisantes verdes en La Rioja</a:t>
            </a:r>
          </a:p>
        </c:rich>
      </c:tx>
      <c:layout>
        <c:manualLayout>
          <c:xMode val="edge"/>
          <c:yMode val="edge"/>
          <c:x val="0.33167330677290835"/>
          <c:y val="4.1474676776514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41035856573703E-2"/>
          <c:y val="0.17972390670881946"/>
          <c:w val="0.92031872509960155"/>
          <c:h val="0.69592794139617298"/>
        </c:manualLayout>
      </c:layout>
      <c:lineChart>
        <c:grouping val="standard"/>
        <c:varyColors val="0"/>
        <c:ser>
          <c:idx val="1"/>
          <c:order val="0"/>
          <c:tx>
            <c:strRef>
              <c:f>'32 Guisantes V'!$K$4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'32 Guisantes V'!$A$5:$A$36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'32 Guisantes V'!$K$5:$K$36</c:f>
              <c:numCache>
                <c:formatCode>#,##0</c:formatCode>
                <c:ptCount val="32"/>
                <c:pt idx="0">
                  <c:v>8834</c:v>
                </c:pt>
                <c:pt idx="1">
                  <c:v>8104</c:v>
                </c:pt>
                <c:pt idx="2">
                  <c:v>7622</c:v>
                </c:pt>
                <c:pt idx="3">
                  <c:v>8134</c:v>
                </c:pt>
                <c:pt idx="4">
                  <c:v>8136</c:v>
                </c:pt>
                <c:pt idx="5">
                  <c:v>7265</c:v>
                </c:pt>
                <c:pt idx="6">
                  <c:v>11343</c:v>
                </c:pt>
                <c:pt idx="7">
                  <c:v>9853</c:v>
                </c:pt>
                <c:pt idx="8">
                  <c:v>12023</c:v>
                </c:pt>
                <c:pt idx="9">
                  <c:v>11862</c:v>
                </c:pt>
                <c:pt idx="10">
                  <c:v>11671</c:v>
                </c:pt>
                <c:pt idx="11">
                  <c:v>12796</c:v>
                </c:pt>
                <c:pt idx="12">
                  <c:v>15929</c:v>
                </c:pt>
                <c:pt idx="13">
                  <c:v>12714</c:v>
                </c:pt>
                <c:pt idx="14">
                  <c:v>13582</c:v>
                </c:pt>
                <c:pt idx="15">
                  <c:v>13152</c:v>
                </c:pt>
                <c:pt idx="16">
                  <c:v>11386</c:v>
                </c:pt>
                <c:pt idx="17">
                  <c:v>9765</c:v>
                </c:pt>
                <c:pt idx="18">
                  <c:v>8772</c:v>
                </c:pt>
                <c:pt idx="19">
                  <c:v>13209</c:v>
                </c:pt>
                <c:pt idx="20">
                  <c:v>9945</c:v>
                </c:pt>
                <c:pt idx="21">
                  <c:v>10834</c:v>
                </c:pt>
                <c:pt idx="22">
                  <c:v>10722</c:v>
                </c:pt>
                <c:pt idx="23">
                  <c:v>10854</c:v>
                </c:pt>
                <c:pt idx="24">
                  <c:v>11936</c:v>
                </c:pt>
                <c:pt idx="25">
                  <c:v>10891</c:v>
                </c:pt>
                <c:pt idx="26">
                  <c:v>13736</c:v>
                </c:pt>
                <c:pt idx="27">
                  <c:v>9431</c:v>
                </c:pt>
                <c:pt idx="28">
                  <c:v>10847</c:v>
                </c:pt>
                <c:pt idx="29">
                  <c:v>15865</c:v>
                </c:pt>
                <c:pt idx="30">
                  <c:v>13633</c:v>
                </c:pt>
                <c:pt idx="31">
                  <c:v>10953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12-4A4A-9CB0-55BD77B29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702080"/>
        <c:axId val="1"/>
      </c:lineChart>
      <c:catAx>
        <c:axId val="45870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804780876494022E-2"/>
              <c:y val="2.30417031204432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7020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guisantes verdes en La Rioja</a:t>
            </a:r>
          </a:p>
        </c:rich>
      </c:tx>
      <c:layout>
        <c:manualLayout>
          <c:xMode val="edge"/>
          <c:yMode val="edge"/>
          <c:x val="0.30707886838173143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847482380730065E-2"/>
          <c:y val="0.18139534883720931"/>
          <c:w val="0.93419786256360926"/>
          <c:h val="0.70387596899224802"/>
        </c:manualLayout>
      </c:layout>
      <c:lineChart>
        <c:grouping val="standard"/>
        <c:varyColors val="0"/>
        <c:ser>
          <c:idx val="1"/>
          <c:order val="0"/>
          <c:tx>
            <c:strRef>
              <c:f>'32 Guisantes V'!$P$3:$P$4</c:f>
              <c:strCache>
                <c:ptCount val="2"/>
                <c:pt idx="0">
                  <c:v>VALOR MILES DE €</c:v>
                </c:pt>
                <c:pt idx="1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'32 Guisantes V'!$A$5:$A$35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'32 Guisantes V'!$P$5:$P$35</c:f>
              <c:numCache>
                <c:formatCode>#,##0.0</c:formatCode>
                <c:ptCount val="31"/>
                <c:pt idx="0">
                  <c:v>1775.9907684540767</c:v>
                </c:pt>
                <c:pt idx="1">
                  <c:v>1644.3691175940285</c:v>
                </c:pt>
                <c:pt idx="2">
                  <c:v>1727.3087879989903</c:v>
                </c:pt>
                <c:pt idx="3">
                  <c:v>1846.9101967713632</c:v>
                </c:pt>
                <c:pt idx="4">
                  <c:v>2018.198646520741</c:v>
                </c:pt>
                <c:pt idx="5">
                  <c:v>1731.9666318079644</c:v>
                </c:pt>
                <c:pt idx="6">
                  <c:v>2836.290312886902</c:v>
                </c:pt>
                <c:pt idx="7">
                  <c:v>2657.0324426333946</c:v>
                </c:pt>
                <c:pt idx="8">
                  <c:v>2888.464173668458</c:v>
                </c:pt>
                <c:pt idx="9">
                  <c:v>2749.0293654514203</c:v>
                </c:pt>
                <c:pt idx="10">
                  <c:v>2711.1</c:v>
                </c:pt>
                <c:pt idx="11">
                  <c:v>3057.1</c:v>
                </c:pt>
                <c:pt idx="12">
                  <c:v>3780.35</c:v>
                </c:pt>
                <c:pt idx="13">
                  <c:v>3295.5</c:v>
                </c:pt>
                <c:pt idx="14">
                  <c:v>3421</c:v>
                </c:pt>
                <c:pt idx="15">
                  <c:v>3475.08</c:v>
                </c:pt>
                <c:pt idx="16">
                  <c:v>3272.23</c:v>
                </c:pt>
                <c:pt idx="17">
                  <c:v>3032.1800000000003</c:v>
                </c:pt>
                <c:pt idx="18">
                  <c:v>2707.15</c:v>
                </c:pt>
                <c:pt idx="19">
                  <c:v>3997.67</c:v>
                </c:pt>
                <c:pt idx="20">
                  <c:v>2523.83</c:v>
                </c:pt>
                <c:pt idx="21">
                  <c:v>2717.1</c:v>
                </c:pt>
                <c:pt idx="22">
                  <c:v>2767.1</c:v>
                </c:pt>
                <c:pt idx="23">
                  <c:v>2756.52</c:v>
                </c:pt>
                <c:pt idx="24">
                  <c:v>3005.1</c:v>
                </c:pt>
                <c:pt idx="25">
                  <c:v>2938.84</c:v>
                </c:pt>
                <c:pt idx="26">
                  <c:v>3950.81</c:v>
                </c:pt>
                <c:pt idx="27">
                  <c:v>2672.95</c:v>
                </c:pt>
                <c:pt idx="28">
                  <c:v>3088.45</c:v>
                </c:pt>
                <c:pt idx="29">
                  <c:v>4581.8999999999996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9A-4E69-B24E-608F6F565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704048"/>
        <c:axId val="1"/>
      </c:lineChart>
      <c:catAx>
        <c:axId val="45870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287138584247258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70404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36</xdr:row>
      <xdr:rowOff>152400</xdr:rowOff>
    </xdr:from>
    <xdr:to>
      <xdr:col>15</xdr:col>
      <xdr:colOff>590550</xdr:colOff>
      <xdr:row>49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15</xdr:col>
      <xdr:colOff>581025</xdr:colOff>
      <xdr:row>62</xdr:row>
      <xdr:rowOff>123825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63</xdr:row>
      <xdr:rowOff>9525</xdr:rowOff>
    </xdr:from>
    <xdr:to>
      <xdr:col>15</xdr:col>
      <xdr:colOff>581025</xdr:colOff>
      <xdr:row>75</xdr:row>
      <xdr:rowOff>114300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ESTUDIOS/Estad&#237;stica%20Web/Fichas%20cultivos/07%20Hortaliza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HORTALIZAS"/>
      <sheetName val="01 Repollo"/>
      <sheetName val="03 Espárrago"/>
      <sheetName val="04 Apio"/>
      <sheetName val="05 Lechuga"/>
      <sheetName val="06 Escarola"/>
      <sheetName val="07 Espinaca"/>
      <sheetName val="08 Acelga"/>
      <sheetName val="09 Cardo"/>
      <sheetName val="10 Borraja"/>
      <sheetName val="11 Sandía"/>
      <sheetName val="12 Melón"/>
      <sheetName val="13-1 Calabaza"/>
      <sheetName val="13-2 Calabacín"/>
      <sheetName val="14 Pepino"/>
      <sheetName val="16 Berenjena"/>
      <sheetName val="17 Tomate"/>
      <sheetName val="18 Pimiento"/>
      <sheetName val="19 Guindilla"/>
      <sheetName val="20 Fresa"/>
      <sheetName val="21 Alcachofa"/>
      <sheetName val="22 Coliflor"/>
      <sheetName val="22A Bróculi"/>
      <sheetName val="23 Ajo"/>
      <sheetName val="24 Cebolla"/>
      <sheetName val="26 Puerro"/>
      <sheetName val="27 Remolacha"/>
      <sheetName val="28 Zanahoria"/>
      <sheetName val="29 Rábano"/>
      <sheetName val="30 Nabo"/>
      <sheetName val="31 Judías V"/>
      <sheetName val="32 Guisantes V"/>
      <sheetName val="33 Habas V"/>
      <sheetName val="34 Champiñón"/>
      <sheetName val="35 Setas"/>
    </sheetNames>
    <sheetDataSet>
      <sheetData sheetId="0" refreshError="1"/>
      <sheetData sheetId="1">
        <row r="3">
          <cell r="K3" t="str">
            <v>VALOR
MILES DE €</v>
          </cell>
        </row>
      </sheetData>
      <sheetData sheetId="2">
        <row r="3">
          <cell r="I3" t="str">
            <v>PRODUCCIÓN
 (t)</v>
          </cell>
        </row>
      </sheetData>
      <sheetData sheetId="3">
        <row r="3">
          <cell r="I3" t="str">
            <v>PRODUCCIÓN
 (t)</v>
          </cell>
        </row>
      </sheetData>
      <sheetData sheetId="4">
        <row r="3">
          <cell r="I3" t="str">
            <v>PRODUCCIÓN
 (t)</v>
          </cell>
        </row>
      </sheetData>
      <sheetData sheetId="5">
        <row r="3">
          <cell r="I3" t="str">
            <v>PRODUCCIÓN
 (t)</v>
          </cell>
        </row>
      </sheetData>
      <sheetData sheetId="6">
        <row r="3">
          <cell r="I3" t="str">
            <v>PRODUCCIÓN
 (t)</v>
          </cell>
        </row>
      </sheetData>
      <sheetData sheetId="7">
        <row r="3">
          <cell r="I3" t="str">
            <v>PRODUCCIÓN
 (t)</v>
          </cell>
        </row>
      </sheetData>
      <sheetData sheetId="8">
        <row r="3">
          <cell r="I3" t="str">
            <v>PRODUCCIÓN
 (t)</v>
          </cell>
        </row>
      </sheetData>
      <sheetData sheetId="9">
        <row r="3">
          <cell r="I3" t="str">
            <v>PRODUCCIÓN
 (t)</v>
          </cell>
        </row>
      </sheetData>
      <sheetData sheetId="10">
        <row r="3">
          <cell r="I3" t="str">
            <v>PRODUCCIÓN
 (t)</v>
          </cell>
        </row>
      </sheetData>
      <sheetData sheetId="11">
        <row r="3">
          <cell r="I3" t="str">
            <v>PRODUCCIÓN
 (t)</v>
          </cell>
        </row>
      </sheetData>
      <sheetData sheetId="12">
        <row r="3">
          <cell r="I3" t="str">
            <v>PRODUCCIÓN
 (t)</v>
          </cell>
        </row>
      </sheetData>
      <sheetData sheetId="13">
        <row r="3">
          <cell r="I3" t="str">
            <v>PRODUCCIÓN
 (t)</v>
          </cell>
        </row>
      </sheetData>
      <sheetData sheetId="14">
        <row r="3">
          <cell r="I3" t="str">
            <v>PRODUCCIÓN
 (t)</v>
          </cell>
        </row>
      </sheetData>
      <sheetData sheetId="15">
        <row r="3">
          <cell r="I3" t="str">
            <v>PRODUCCIÓN
 (t)</v>
          </cell>
        </row>
      </sheetData>
      <sheetData sheetId="16">
        <row r="3">
          <cell r="I3" t="str">
            <v>PRODUCCIÓN
 (t)</v>
          </cell>
        </row>
      </sheetData>
      <sheetData sheetId="17">
        <row r="3">
          <cell r="I3" t="str">
            <v>PRODUCCIÓN (t)</v>
          </cell>
        </row>
      </sheetData>
      <sheetData sheetId="18">
        <row r="3">
          <cell r="I3" t="str">
            <v>PRODUCCIÓN (t)</v>
          </cell>
        </row>
      </sheetData>
      <sheetData sheetId="19">
        <row r="3">
          <cell r="I3" t="str">
            <v>PRODUCCIÓN
 (t)</v>
          </cell>
        </row>
      </sheetData>
      <sheetData sheetId="20">
        <row r="3">
          <cell r="I3" t="str">
            <v>PRODUCCIÓN
 (t)</v>
          </cell>
        </row>
      </sheetData>
      <sheetData sheetId="21">
        <row r="4">
          <cell r="E4" t="str">
            <v>TOTAL</v>
          </cell>
        </row>
      </sheetData>
      <sheetData sheetId="22">
        <row r="3">
          <cell r="I3" t="str">
            <v>PRODUCCIÓN
 (t)</v>
          </cell>
        </row>
      </sheetData>
      <sheetData sheetId="23">
        <row r="3">
          <cell r="I3" t="str">
            <v>PRODUCCIÓN
 (t)</v>
          </cell>
        </row>
      </sheetData>
      <sheetData sheetId="24">
        <row r="3">
          <cell r="I3" t="str">
            <v>PRODUCCIÓN
 (t)</v>
          </cell>
        </row>
      </sheetData>
      <sheetData sheetId="25">
        <row r="3">
          <cell r="I3" t="str">
            <v>PRODUCCIÓN
 (t)</v>
          </cell>
        </row>
      </sheetData>
      <sheetData sheetId="26">
        <row r="3">
          <cell r="I3" t="str">
            <v>PRODUCCIÓN
 (t)</v>
          </cell>
        </row>
      </sheetData>
      <sheetData sheetId="27">
        <row r="3">
          <cell r="I3" t="str">
            <v>PRODUCCIÓN
 (t)</v>
          </cell>
        </row>
      </sheetData>
      <sheetData sheetId="28">
        <row r="3">
          <cell r="I3" t="str">
            <v>PRODUCCIÓN
 (t)</v>
          </cell>
        </row>
      </sheetData>
      <sheetData sheetId="29">
        <row r="3">
          <cell r="I3" t="str">
            <v>PRODUCCIÓN
 (t)</v>
          </cell>
        </row>
      </sheetData>
      <sheetData sheetId="30">
        <row r="3">
          <cell r="I3" t="str">
            <v>PRODUCCIÓN
 (t)</v>
          </cell>
        </row>
      </sheetData>
      <sheetData sheetId="31">
        <row r="4">
          <cell r="E4" t="str">
            <v>TOTAL</v>
          </cell>
        </row>
      </sheetData>
      <sheetData sheetId="32">
        <row r="4">
          <cell r="E4" t="str">
            <v>TOTAL</v>
          </cell>
          <cell r="K4" t="str">
            <v>TOTAL</v>
          </cell>
          <cell r="P4" t="str">
            <v>TOTAL</v>
          </cell>
        </row>
        <row r="5">
          <cell r="A5">
            <v>1990</v>
          </cell>
          <cell r="E5">
            <v>1774</v>
          </cell>
          <cell r="K5">
            <v>8834</v>
          </cell>
          <cell r="P5">
            <v>1775.9907684540767</v>
          </cell>
        </row>
        <row r="6">
          <cell r="A6">
            <v>1991</v>
          </cell>
          <cell r="E6">
            <v>1369</v>
          </cell>
          <cell r="K6">
            <v>8104</v>
          </cell>
          <cell r="P6">
            <v>1644.3691175940285</v>
          </cell>
        </row>
        <row r="7">
          <cell r="A7">
            <v>1992</v>
          </cell>
          <cell r="E7">
            <v>1287</v>
          </cell>
          <cell r="K7">
            <v>7622</v>
          </cell>
          <cell r="P7">
            <v>1727.3087879989903</v>
          </cell>
        </row>
        <row r="8">
          <cell r="A8">
            <v>1993</v>
          </cell>
          <cell r="E8">
            <v>1388</v>
          </cell>
          <cell r="K8">
            <v>8134</v>
          </cell>
          <cell r="P8">
            <v>1846.9101967713632</v>
          </cell>
        </row>
        <row r="9">
          <cell r="A9">
            <v>1994</v>
          </cell>
          <cell r="E9">
            <v>1317</v>
          </cell>
          <cell r="K9">
            <v>8136</v>
          </cell>
          <cell r="P9">
            <v>2018.198646520741</v>
          </cell>
        </row>
        <row r="10">
          <cell r="A10">
            <v>1995</v>
          </cell>
          <cell r="E10">
            <v>1185</v>
          </cell>
          <cell r="K10">
            <v>7265</v>
          </cell>
          <cell r="P10">
            <v>1731.9666318079644</v>
          </cell>
        </row>
        <row r="11">
          <cell r="A11">
            <v>1996</v>
          </cell>
          <cell r="E11">
            <v>1510</v>
          </cell>
          <cell r="K11">
            <v>11343</v>
          </cell>
          <cell r="P11">
            <v>2836.290312886902</v>
          </cell>
        </row>
        <row r="12">
          <cell r="A12">
            <v>1997</v>
          </cell>
          <cell r="E12">
            <v>1731</v>
          </cell>
          <cell r="K12">
            <v>9853</v>
          </cell>
          <cell r="P12">
            <v>2657.0324426333946</v>
          </cell>
        </row>
        <row r="13">
          <cell r="A13">
            <v>1998</v>
          </cell>
          <cell r="E13">
            <v>1647</v>
          </cell>
          <cell r="K13">
            <v>12023</v>
          </cell>
          <cell r="P13">
            <v>2888.464173668458</v>
          </cell>
        </row>
        <row r="14">
          <cell r="A14">
            <v>1999</v>
          </cell>
          <cell r="E14">
            <v>1763</v>
          </cell>
          <cell r="K14">
            <v>11862</v>
          </cell>
          <cell r="P14">
            <v>2749.0293654514203</v>
          </cell>
        </row>
        <row r="15">
          <cell r="A15">
            <v>2000</v>
          </cell>
          <cell r="E15">
            <v>1708</v>
          </cell>
          <cell r="K15">
            <v>11671</v>
          </cell>
          <cell r="P15">
            <v>2711.1</v>
          </cell>
        </row>
        <row r="16">
          <cell r="A16">
            <v>2001</v>
          </cell>
          <cell r="E16">
            <v>1828</v>
          </cell>
          <cell r="K16">
            <v>12796</v>
          </cell>
          <cell r="P16">
            <v>3057.1</v>
          </cell>
        </row>
        <row r="17">
          <cell r="A17">
            <v>2002</v>
          </cell>
          <cell r="E17">
            <v>1843</v>
          </cell>
          <cell r="K17">
            <v>15929</v>
          </cell>
          <cell r="P17">
            <v>3780.35</v>
          </cell>
        </row>
        <row r="18">
          <cell r="A18">
            <v>2003</v>
          </cell>
          <cell r="E18">
            <v>1892</v>
          </cell>
          <cell r="K18">
            <v>12714</v>
          </cell>
          <cell r="P18">
            <v>3295.5</v>
          </cell>
        </row>
        <row r="19">
          <cell r="A19">
            <v>2004</v>
          </cell>
          <cell r="E19">
            <v>1802</v>
          </cell>
          <cell r="K19">
            <v>13582</v>
          </cell>
          <cell r="P19">
            <v>3421</v>
          </cell>
        </row>
        <row r="20">
          <cell r="A20">
            <v>2005</v>
          </cell>
          <cell r="E20">
            <v>1787</v>
          </cell>
          <cell r="K20">
            <v>13152</v>
          </cell>
          <cell r="P20">
            <v>3475.08</v>
          </cell>
        </row>
        <row r="21">
          <cell r="A21">
            <v>2006</v>
          </cell>
          <cell r="E21">
            <v>1779</v>
          </cell>
          <cell r="K21">
            <v>11386</v>
          </cell>
          <cell r="P21">
            <v>3272.23</v>
          </cell>
        </row>
        <row r="22">
          <cell r="A22">
            <v>2007</v>
          </cell>
          <cell r="E22">
            <v>1655</v>
          </cell>
          <cell r="K22">
            <v>9765</v>
          </cell>
          <cell r="P22">
            <v>3032.1800000000003</v>
          </cell>
        </row>
        <row r="23">
          <cell r="A23">
            <v>2008</v>
          </cell>
          <cell r="E23">
            <v>1438</v>
          </cell>
          <cell r="K23">
            <v>8772</v>
          </cell>
          <cell r="P23">
            <v>2707.15</v>
          </cell>
        </row>
        <row r="24">
          <cell r="A24">
            <v>2009</v>
          </cell>
          <cell r="E24">
            <v>1738</v>
          </cell>
          <cell r="K24">
            <v>13209</v>
          </cell>
          <cell r="P24">
            <v>3997.67</v>
          </cell>
        </row>
        <row r="25">
          <cell r="A25">
            <v>2010</v>
          </cell>
          <cell r="E25">
            <v>1530</v>
          </cell>
          <cell r="K25">
            <v>9945</v>
          </cell>
          <cell r="P25">
            <v>2523.83</v>
          </cell>
        </row>
        <row r="26">
          <cell r="A26">
            <v>2011</v>
          </cell>
          <cell r="E26">
            <v>1389</v>
          </cell>
          <cell r="K26">
            <v>10834</v>
          </cell>
          <cell r="P26">
            <v>2717.1</v>
          </cell>
        </row>
        <row r="27">
          <cell r="A27">
            <v>2012</v>
          </cell>
          <cell r="E27">
            <v>1347</v>
          </cell>
          <cell r="K27">
            <v>10722</v>
          </cell>
          <cell r="P27">
            <v>2767.1</v>
          </cell>
        </row>
        <row r="28">
          <cell r="A28">
            <v>2013</v>
          </cell>
          <cell r="E28">
            <v>1340</v>
          </cell>
          <cell r="K28">
            <v>10854</v>
          </cell>
          <cell r="P28">
            <v>2756.52</v>
          </cell>
        </row>
        <row r="29">
          <cell r="A29">
            <v>2014</v>
          </cell>
          <cell r="E29">
            <v>1363</v>
          </cell>
          <cell r="K29">
            <v>11936</v>
          </cell>
          <cell r="P29">
            <v>3005.1</v>
          </cell>
        </row>
        <row r="30">
          <cell r="A30">
            <v>2015</v>
          </cell>
          <cell r="E30">
            <v>1601</v>
          </cell>
          <cell r="K30">
            <v>10891</v>
          </cell>
          <cell r="P30">
            <v>2938.84</v>
          </cell>
        </row>
        <row r="31">
          <cell r="A31">
            <v>2016</v>
          </cell>
          <cell r="E31">
            <v>1612</v>
          </cell>
          <cell r="K31">
            <v>13736</v>
          </cell>
          <cell r="P31">
            <v>3950.81</v>
          </cell>
        </row>
        <row r="32">
          <cell r="A32">
            <v>2017</v>
          </cell>
          <cell r="E32">
            <v>1542</v>
          </cell>
          <cell r="K32">
            <v>9431</v>
          </cell>
          <cell r="P32">
            <v>2672.95</v>
          </cell>
        </row>
        <row r="33">
          <cell r="A33">
            <v>2018</v>
          </cell>
          <cell r="E33">
            <v>1389</v>
          </cell>
          <cell r="K33">
            <v>10847</v>
          </cell>
          <cell r="P33">
            <v>3088.45</v>
          </cell>
        </row>
        <row r="34">
          <cell r="A34">
            <v>2019</v>
          </cell>
          <cell r="E34">
            <v>1686</v>
          </cell>
          <cell r="K34">
            <v>15865</v>
          </cell>
          <cell r="P34">
            <v>4581.8999999999996</v>
          </cell>
        </row>
        <row r="35">
          <cell r="A35">
            <v>2020</v>
          </cell>
          <cell r="E35">
            <v>1565</v>
          </cell>
          <cell r="K35">
            <v>13633</v>
          </cell>
        </row>
        <row r="36">
          <cell r="A36">
            <v>2021</v>
          </cell>
          <cell r="E36">
            <v>1625</v>
          </cell>
          <cell r="K36">
            <v>10953</v>
          </cell>
        </row>
      </sheetData>
      <sheetData sheetId="33">
        <row r="3">
          <cell r="I3" t="str">
            <v>PRODUCCIÓN
 (t)</v>
          </cell>
        </row>
      </sheetData>
      <sheetData sheetId="34">
        <row r="4">
          <cell r="D4" t="str">
            <v>TOTAL</v>
          </cell>
        </row>
      </sheetData>
      <sheetData sheetId="35">
        <row r="3">
          <cell r="B3" t="str">
            <v>PRODUCCIÓN
 (t)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171</v>
          </cell>
        </row>
        <row r="60">
          <cell r="E60">
            <v>1647</v>
          </cell>
          <cell r="G60">
            <v>1647</v>
          </cell>
          <cell r="I60">
            <v>7300</v>
          </cell>
          <cell r="K60">
            <v>12023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133</v>
          </cell>
        </row>
        <row r="60">
          <cell r="D60">
            <v>16</v>
          </cell>
          <cell r="E60">
            <v>1747</v>
          </cell>
          <cell r="G60">
            <v>1763</v>
          </cell>
          <cell r="I60">
            <v>6790</v>
          </cell>
          <cell r="J60">
            <v>0</v>
          </cell>
          <cell r="K60">
            <v>11862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108</v>
          </cell>
        </row>
        <row r="60">
          <cell r="E60">
            <v>1708</v>
          </cell>
          <cell r="G60">
            <v>1708</v>
          </cell>
          <cell r="I60">
            <v>6833</v>
          </cell>
          <cell r="J60">
            <v>11671</v>
          </cell>
          <cell r="K60">
            <v>11671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63</v>
          </cell>
        </row>
        <row r="60">
          <cell r="E60">
            <v>1828</v>
          </cell>
          <cell r="G60">
            <v>1828</v>
          </cell>
          <cell r="I60">
            <v>7000</v>
          </cell>
          <cell r="K60">
            <v>12796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42</v>
          </cell>
        </row>
        <row r="60">
          <cell r="E60">
            <v>1843</v>
          </cell>
          <cell r="G60">
            <v>1843</v>
          </cell>
          <cell r="I60">
            <v>8643</v>
          </cell>
          <cell r="K60">
            <v>15929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30</v>
          </cell>
        </row>
        <row r="60">
          <cell r="E60">
            <v>1892</v>
          </cell>
          <cell r="G60">
            <v>1892</v>
          </cell>
          <cell r="I60">
            <v>6720</v>
          </cell>
          <cell r="K60">
            <v>12714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FRUTALES NO CÍTRICOS"/>
      <sheetName val="OLIVAR"/>
      <sheetName val="VIÑEDO"/>
      <sheetName val="OTROS CULTIVOS  LEÑOSOS"/>
      <sheetName val="CITRIC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15</v>
          </cell>
        </row>
        <row r="60">
          <cell r="D60">
            <v>1</v>
          </cell>
          <cell r="E60">
            <v>1801</v>
          </cell>
          <cell r="G60">
            <v>1802</v>
          </cell>
          <cell r="H60">
            <v>2500</v>
          </cell>
          <cell r="I60">
            <v>7540</v>
          </cell>
          <cell r="K60">
            <v>13582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  <row r="60">
          <cell r="E60">
            <v>1787</v>
          </cell>
          <cell r="G60">
            <v>1787</v>
          </cell>
          <cell r="I60">
            <v>7360</v>
          </cell>
          <cell r="K60">
            <v>13152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  <row r="60">
          <cell r="E60">
            <v>1779</v>
          </cell>
          <cell r="G60">
            <v>1779</v>
          </cell>
          <cell r="I60">
            <v>6400</v>
          </cell>
          <cell r="K60">
            <v>11386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47</v>
          </cell>
        </row>
        <row r="60">
          <cell r="E60">
            <v>1655</v>
          </cell>
          <cell r="G60">
            <v>1655</v>
          </cell>
          <cell r="I60">
            <v>5900</v>
          </cell>
          <cell r="K60">
            <v>9765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1214</v>
          </cell>
        </row>
        <row r="60">
          <cell r="D60">
            <v>71</v>
          </cell>
          <cell r="E60">
            <v>1703</v>
          </cell>
          <cell r="G60">
            <v>1774</v>
          </cell>
          <cell r="H60">
            <v>4500</v>
          </cell>
          <cell r="I60">
            <v>5000</v>
          </cell>
          <cell r="K60">
            <v>8834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42</v>
          </cell>
        </row>
        <row r="60">
          <cell r="E60">
            <v>1438</v>
          </cell>
          <cell r="G60">
            <v>1438</v>
          </cell>
          <cell r="I60">
            <v>6100</v>
          </cell>
          <cell r="K60">
            <v>8772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41</v>
          </cell>
        </row>
        <row r="60">
          <cell r="E60">
            <v>1738</v>
          </cell>
          <cell r="G60">
            <v>1738</v>
          </cell>
          <cell r="I60">
            <v>7600</v>
          </cell>
          <cell r="K60">
            <v>13209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40</v>
          </cell>
        </row>
        <row r="63">
          <cell r="E63">
            <v>1530</v>
          </cell>
          <cell r="G63">
            <v>1530</v>
          </cell>
          <cell r="I63">
            <v>6500</v>
          </cell>
          <cell r="K63">
            <v>9945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35</v>
          </cell>
        </row>
        <row r="64">
          <cell r="E64">
            <v>1389</v>
          </cell>
          <cell r="G64">
            <v>1389</v>
          </cell>
          <cell r="I64">
            <v>7800</v>
          </cell>
          <cell r="K64">
            <v>10834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29</v>
          </cell>
        </row>
        <row r="63">
          <cell r="E63">
            <v>1347</v>
          </cell>
          <cell r="G63">
            <v>1347</v>
          </cell>
          <cell r="I63">
            <v>7960</v>
          </cell>
          <cell r="K63">
            <v>10722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28</v>
          </cell>
        </row>
        <row r="64">
          <cell r="E64">
            <v>1340</v>
          </cell>
          <cell r="G64">
            <v>1340</v>
          </cell>
          <cell r="I64">
            <v>8100</v>
          </cell>
          <cell r="K64">
            <v>10854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38</v>
          </cell>
        </row>
        <row r="64">
          <cell r="E64">
            <v>1362</v>
          </cell>
          <cell r="F64">
            <v>1</v>
          </cell>
          <cell r="G64">
            <v>1363</v>
          </cell>
          <cell r="I64">
            <v>8755</v>
          </cell>
          <cell r="J64">
            <v>12000</v>
          </cell>
          <cell r="K64">
            <v>11936</v>
          </cell>
          <cell r="O64">
            <v>11696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100</v>
          </cell>
        </row>
        <row r="65">
          <cell r="E65">
            <v>1600</v>
          </cell>
          <cell r="F65">
            <v>1</v>
          </cell>
          <cell r="G65">
            <v>1601</v>
          </cell>
          <cell r="I65">
            <v>6800</v>
          </cell>
          <cell r="J65">
            <v>11000</v>
          </cell>
          <cell r="K65">
            <v>10891</v>
          </cell>
          <cell r="O65">
            <v>10621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106</v>
          </cell>
        </row>
        <row r="65">
          <cell r="E65">
            <v>1611</v>
          </cell>
          <cell r="F65">
            <v>1</v>
          </cell>
          <cell r="G65">
            <v>1612</v>
          </cell>
          <cell r="I65">
            <v>8520</v>
          </cell>
          <cell r="J65">
            <v>10000</v>
          </cell>
          <cell r="K65">
            <v>13736</v>
          </cell>
          <cell r="O65">
            <v>13380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103</v>
          </cell>
        </row>
        <row r="65">
          <cell r="E65">
            <v>1541</v>
          </cell>
          <cell r="F65">
            <v>1</v>
          </cell>
          <cell r="G65">
            <v>1542</v>
          </cell>
          <cell r="I65">
            <v>6111</v>
          </cell>
          <cell r="J65">
            <v>14000</v>
          </cell>
          <cell r="K65">
            <v>9431</v>
          </cell>
          <cell r="O65">
            <v>9120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1138</v>
          </cell>
        </row>
        <row r="60">
          <cell r="D60">
            <v>55</v>
          </cell>
          <cell r="E60">
            <v>1314</v>
          </cell>
          <cell r="G60">
            <v>1369</v>
          </cell>
          <cell r="H60">
            <v>4000</v>
          </cell>
          <cell r="I60">
            <v>6000</v>
          </cell>
          <cell r="K60">
            <v>8104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65">
          <cell r="D65">
            <v>0</v>
          </cell>
          <cell r="E65">
            <v>1387</v>
          </cell>
          <cell r="F65">
            <v>2</v>
          </cell>
          <cell r="G65">
            <v>1389</v>
          </cell>
          <cell r="H65">
            <v>0</v>
          </cell>
          <cell r="I65">
            <v>7800</v>
          </cell>
          <cell r="J65">
            <v>13500</v>
          </cell>
          <cell r="K65">
            <v>10847</v>
          </cell>
          <cell r="O65">
            <v>10482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65">
          <cell r="D65">
            <v>0</v>
          </cell>
          <cell r="E65">
            <v>1683</v>
          </cell>
          <cell r="F65">
            <v>3</v>
          </cell>
          <cell r="G65">
            <v>1686</v>
          </cell>
          <cell r="H65">
            <v>0</v>
          </cell>
          <cell r="I65">
            <v>9400</v>
          </cell>
          <cell r="J65">
            <v>15000</v>
          </cell>
          <cell r="K65">
            <v>15865</v>
          </cell>
          <cell r="O65">
            <v>15490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65">
          <cell r="D65">
            <v>0</v>
          </cell>
          <cell r="E65">
            <v>1562</v>
          </cell>
          <cell r="F65">
            <v>3</v>
          </cell>
          <cell r="G65">
            <v>1565</v>
          </cell>
          <cell r="H65">
            <v>0</v>
          </cell>
          <cell r="I65">
            <v>8700</v>
          </cell>
          <cell r="J65">
            <v>14500</v>
          </cell>
          <cell r="K65">
            <v>13633</v>
          </cell>
          <cell r="O65">
            <v>13293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65">
          <cell r="D65">
            <v>0</v>
          </cell>
          <cell r="E65">
            <v>1622</v>
          </cell>
          <cell r="F65">
            <v>3</v>
          </cell>
          <cell r="G65">
            <v>1625</v>
          </cell>
          <cell r="H65">
            <v>0</v>
          </cell>
          <cell r="I65">
            <v>6725</v>
          </cell>
          <cell r="J65">
            <v>15000</v>
          </cell>
          <cell r="K65">
            <v>10953</v>
          </cell>
          <cell r="O65">
            <v>10783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986</v>
          </cell>
        </row>
        <row r="60">
          <cell r="D60">
            <v>50</v>
          </cell>
          <cell r="E60">
            <v>1237</v>
          </cell>
          <cell r="G60">
            <v>1287</v>
          </cell>
          <cell r="H60">
            <v>4000</v>
          </cell>
          <cell r="I60">
            <v>6000</v>
          </cell>
          <cell r="K60">
            <v>7622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863</v>
          </cell>
        </row>
        <row r="60">
          <cell r="D60">
            <v>129</v>
          </cell>
          <cell r="E60">
            <v>1259</v>
          </cell>
          <cell r="G60">
            <v>1388</v>
          </cell>
          <cell r="H60">
            <v>4500</v>
          </cell>
          <cell r="I60">
            <v>6000</v>
          </cell>
          <cell r="K60">
            <v>8134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699</v>
          </cell>
        </row>
        <row r="60">
          <cell r="D60">
            <v>124</v>
          </cell>
          <cell r="E60">
            <v>1193</v>
          </cell>
          <cell r="G60">
            <v>1317</v>
          </cell>
          <cell r="H60">
            <v>5000</v>
          </cell>
          <cell r="I60">
            <v>6300</v>
          </cell>
          <cell r="K60">
            <v>8136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494</v>
          </cell>
        </row>
        <row r="60">
          <cell r="D60">
            <v>154</v>
          </cell>
          <cell r="E60">
            <v>1031</v>
          </cell>
          <cell r="G60">
            <v>1185</v>
          </cell>
          <cell r="H60">
            <v>5000</v>
          </cell>
          <cell r="I60">
            <v>6300</v>
          </cell>
          <cell r="K60">
            <v>7265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306</v>
          </cell>
        </row>
        <row r="60">
          <cell r="D60">
            <v>189</v>
          </cell>
          <cell r="E60">
            <v>1321</v>
          </cell>
          <cell r="G60">
            <v>1510</v>
          </cell>
          <cell r="H60">
            <v>5500</v>
          </cell>
          <cell r="I60">
            <v>7800</v>
          </cell>
          <cell r="K60">
            <v>11343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249</v>
          </cell>
        </row>
        <row r="60">
          <cell r="D60">
            <v>10</v>
          </cell>
          <cell r="E60">
            <v>1721</v>
          </cell>
          <cell r="G60">
            <v>1731</v>
          </cell>
          <cell r="H60">
            <v>4700</v>
          </cell>
          <cell r="I60">
            <v>5698</v>
          </cell>
          <cell r="K60">
            <v>9853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topLeftCell="A43" zoomScaleNormal="100" workbookViewId="0">
      <selection activeCell="G80" sqref="G80"/>
    </sheetView>
  </sheetViews>
  <sheetFormatPr baseColWidth="10" defaultColWidth="9.140625" defaultRowHeight="12.75" x14ac:dyDescent="0.2"/>
  <cols>
    <col min="1" max="1" width="7.85546875" customWidth="1"/>
    <col min="2" max="5" width="8.7109375" customWidth="1"/>
    <col min="6" max="8" width="9" customWidth="1"/>
    <col min="9" max="11" width="9.140625" customWidth="1"/>
    <col min="12" max="13" width="9.85546875" customWidth="1"/>
    <col min="14" max="16" width="9" customWidth="1"/>
    <col min="17" max="18" width="9.140625" customWidth="1"/>
    <col min="19" max="19" width="10.42578125" customWidth="1"/>
  </cols>
  <sheetData>
    <row r="1" spans="1:16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5.25" customHeight="1" thickBot="1" x14ac:dyDescent="0.25"/>
    <row r="3" spans="1:16" s="9" customFormat="1" ht="12" customHeight="1" x14ac:dyDescent="0.2">
      <c r="A3" s="2" t="s">
        <v>1</v>
      </c>
      <c r="B3" s="3" t="s">
        <v>2</v>
      </c>
      <c r="C3" s="3"/>
      <c r="D3" s="3"/>
      <c r="E3" s="3"/>
      <c r="F3" s="4" t="s">
        <v>3</v>
      </c>
      <c r="G3" s="4"/>
      <c r="H3" s="4"/>
      <c r="I3" s="5" t="s">
        <v>4</v>
      </c>
      <c r="J3" s="6"/>
      <c r="K3" s="7"/>
      <c r="L3" s="5" t="s">
        <v>5</v>
      </c>
      <c r="M3" s="7"/>
      <c r="N3" s="5" t="s">
        <v>6</v>
      </c>
      <c r="O3" s="6"/>
      <c r="P3" s="8"/>
    </row>
    <row r="4" spans="1:16" s="9" customFormat="1" ht="23.25" thickBot="1" x14ac:dyDescent="0.25">
      <c r="A4" s="10"/>
      <c r="B4" s="11" t="s">
        <v>7</v>
      </c>
      <c r="C4" s="12" t="s">
        <v>8</v>
      </c>
      <c r="D4" s="12" t="s">
        <v>9</v>
      </c>
      <c r="E4" s="11" t="s">
        <v>10</v>
      </c>
      <c r="F4" s="11" t="s">
        <v>7</v>
      </c>
      <c r="G4" s="12" t="s">
        <v>8</v>
      </c>
      <c r="H4" s="12" t="s">
        <v>9</v>
      </c>
      <c r="I4" s="12" t="s">
        <v>11</v>
      </c>
      <c r="J4" s="12" t="s">
        <v>12</v>
      </c>
      <c r="K4" s="12" t="s">
        <v>10</v>
      </c>
      <c r="L4" s="12" t="s">
        <v>11</v>
      </c>
      <c r="M4" s="12" t="s">
        <v>12</v>
      </c>
      <c r="N4" s="12" t="s">
        <v>11</v>
      </c>
      <c r="O4" s="12" t="s">
        <v>12</v>
      </c>
      <c r="P4" s="13" t="s">
        <v>10</v>
      </c>
    </row>
    <row r="5" spans="1:16" x14ac:dyDescent="0.2">
      <c r="A5" s="14">
        <v>1990</v>
      </c>
      <c r="B5" s="15">
        <f>[2]HORTALIZAS!D$60</f>
        <v>71</v>
      </c>
      <c r="C5" s="15">
        <f>[2]HORTALIZAS!E$60</f>
        <v>1703</v>
      </c>
      <c r="D5" s="15">
        <f>[2]HORTALIZAS!F$60</f>
        <v>0</v>
      </c>
      <c r="E5" s="15">
        <f>[2]HORTALIZAS!G$60</f>
        <v>1774</v>
      </c>
      <c r="F5" s="15">
        <f>[2]HORTALIZAS!H$60</f>
        <v>4500</v>
      </c>
      <c r="G5" s="15">
        <f>[2]HORTALIZAS!I$60</f>
        <v>5000</v>
      </c>
      <c r="H5" s="15">
        <f>[2]HORTALIZAS!J$60</f>
        <v>0</v>
      </c>
      <c r="I5" s="15">
        <v>770</v>
      </c>
      <c r="J5" s="15">
        <v>8064</v>
      </c>
      <c r="K5" s="15">
        <f>[2]HORTALIZAS!K$60</f>
        <v>8834</v>
      </c>
      <c r="L5" s="16">
        <v>48.08</v>
      </c>
      <c r="M5" s="16">
        <v>17.43</v>
      </c>
      <c r="N5" s="17">
        <v>370.22345630040991</v>
      </c>
      <c r="O5" s="17">
        <v>1405.7673121536668</v>
      </c>
      <c r="P5" s="18">
        <f t="shared" ref="P5:P25" si="0">N5+O5</f>
        <v>1775.9907684540767</v>
      </c>
    </row>
    <row r="6" spans="1:16" x14ac:dyDescent="0.2">
      <c r="A6" s="19">
        <v>1991</v>
      </c>
      <c r="B6" s="20">
        <f>[3]HORTALIZAS!D$60</f>
        <v>55</v>
      </c>
      <c r="C6" s="20">
        <f>[3]HORTALIZAS!E$60</f>
        <v>1314</v>
      </c>
      <c r="D6" s="20">
        <f>[3]HORTALIZAS!F$60</f>
        <v>0</v>
      </c>
      <c r="E6" s="20">
        <f>[3]HORTALIZAS!G$60</f>
        <v>1369</v>
      </c>
      <c r="F6" s="20">
        <f>[3]HORTALIZAS!H$60</f>
        <v>4000</v>
      </c>
      <c r="G6" s="20">
        <f>[3]HORTALIZAS!I$60</f>
        <v>6000</v>
      </c>
      <c r="H6" s="20">
        <f>[3]HORTALIZAS!J$60</f>
        <v>0</v>
      </c>
      <c r="I6" s="20">
        <v>610</v>
      </c>
      <c r="J6" s="20">
        <v>7494</v>
      </c>
      <c r="K6" s="20">
        <f>[3]HORTALIZAS!K$60</f>
        <v>8104</v>
      </c>
      <c r="L6" s="21">
        <v>48.08</v>
      </c>
      <c r="M6" s="21">
        <v>18.03</v>
      </c>
      <c r="N6" s="22">
        <v>293.29390693928576</v>
      </c>
      <c r="O6" s="22">
        <v>1351.0752106547427</v>
      </c>
      <c r="P6" s="23">
        <f t="shared" si="0"/>
        <v>1644.3691175940285</v>
      </c>
    </row>
    <row r="7" spans="1:16" x14ac:dyDescent="0.2">
      <c r="A7" s="19">
        <v>1992</v>
      </c>
      <c r="B7" s="20">
        <f>[4]HORTALIZAS!D$60</f>
        <v>50</v>
      </c>
      <c r="C7" s="20">
        <f>[4]HORTALIZAS!E$60</f>
        <v>1237</v>
      </c>
      <c r="D7" s="20">
        <f>[4]HORTALIZAS!F$60</f>
        <v>0</v>
      </c>
      <c r="E7" s="20">
        <f>[4]HORTALIZAS!G$60</f>
        <v>1287</v>
      </c>
      <c r="F7" s="20">
        <f>[4]HORTALIZAS!H$60</f>
        <v>4000</v>
      </c>
      <c r="G7" s="20">
        <f>[4]HORTALIZAS!I$60</f>
        <v>6000</v>
      </c>
      <c r="H7" s="20">
        <f>[4]HORTALIZAS!J$60</f>
        <v>0</v>
      </c>
      <c r="I7" s="20">
        <v>595</v>
      </c>
      <c r="J7" s="20">
        <v>7027</v>
      </c>
      <c r="K7" s="20">
        <f>[4]HORTALIZAS!K$60</f>
        <v>7622</v>
      </c>
      <c r="L7" s="21">
        <v>63.43</v>
      </c>
      <c r="M7" s="21">
        <v>19.239999999999998</v>
      </c>
      <c r="N7" s="22">
        <v>375.63256523986394</v>
      </c>
      <c r="O7" s="22">
        <v>1351.6762227591264</v>
      </c>
      <c r="P7" s="23">
        <f t="shared" si="0"/>
        <v>1727.3087879989903</v>
      </c>
    </row>
    <row r="8" spans="1:16" x14ac:dyDescent="0.2">
      <c r="A8" s="19">
        <v>1993</v>
      </c>
      <c r="B8" s="20">
        <f>[5]HORTALIZAS!D$60</f>
        <v>129</v>
      </c>
      <c r="C8" s="20">
        <f>[5]HORTALIZAS!E$60</f>
        <v>1259</v>
      </c>
      <c r="D8" s="20">
        <f>[5]HORTALIZAS!F$60</f>
        <v>0</v>
      </c>
      <c r="E8" s="20">
        <f>[5]HORTALIZAS!G$60</f>
        <v>1388</v>
      </c>
      <c r="F8" s="20">
        <f>[5]HORTALIZAS!H$60</f>
        <v>4500</v>
      </c>
      <c r="G8" s="20">
        <f>[5]HORTALIZAS!I$60</f>
        <v>6000</v>
      </c>
      <c r="H8" s="20">
        <f>[5]HORTALIZAS!J$60</f>
        <v>0</v>
      </c>
      <c r="I8" s="20">
        <v>700</v>
      </c>
      <c r="J8" s="20">
        <v>7434</v>
      </c>
      <c r="K8" s="20">
        <f>[5]HORTALIZAS!K$60</f>
        <v>8134</v>
      </c>
      <c r="L8" s="21">
        <v>78.73</v>
      </c>
      <c r="M8" s="21">
        <v>17.43</v>
      </c>
      <c r="N8" s="22">
        <v>551.1280997199284</v>
      </c>
      <c r="O8" s="22">
        <v>1295.7820970514347</v>
      </c>
      <c r="P8" s="23">
        <f t="shared" si="0"/>
        <v>1846.9101967713632</v>
      </c>
    </row>
    <row r="9" spans="1:16" x14ac:dyDescent="0.2">
      <c r="A9" s="19">
        <v>1994</v>
      </c>
      <c r="B9" s="20">
        <f>[6]HORTALIZAS!D$60</f>
        <v>124</v>
      </c>
      <c r="C9" s="20">
        <f>[6]HORTALIZAS!E$60</f>
        <v>1193</v>
      </c>
      <c r="D9" s="20">
        <f>[6]HORTALIZAS!F$60</f>
        <v>0</v>
      </c>
      <c r="E9" s="20">
        <f>[6]HORTALIZAS!G$60</f>
        <v>1317</v>
      </c>
      <c r="F9" s="20">
        <f>[6]HORTALIZAS!H$60</f>
        <v>5000</v>
      </c>
      <c r="G9" s="20">
        <f>[6]HORTALIZAS!I$60</f>
        <v>6300</v>
      </c>
      <c r="H9" s="20">
        <f>[6]HORTALIZAS!J$60</f>
        <v>0</v>
      </c>
      <c r="I9" s="20">
        <v>730</v>
      </c>
      <c r="J9" s="20">
        <v>7406</v>
      </c>
      <c r="K9" s="20">
        <f>[6]HORTALIZAS!K$60</f>
        <v>8136</v>
      </c>
      <c r="L9" s="21">
        <v>84.39</v>
      </c>
      <c r="M9" s="21">
        <v>18.93</v>
      </c>
      <c r="N9" s="22">
        <v>616.03740699337686</v>
      </c>
      <c r="O9" s="22">
        <v>1402.1612395273642</v>
      </c>
      <c r="P9" s="23">
        <f t="shared" si="0"/>
        <v>2018.198646520741</v>
      </c>
    </row>
    <row r="10" spans="1:16" x14ac:dyDescent="0.2">
      <c r="A10" s="19">
        <v>1995</v>
      </c>
      <c r="B10" s="20">
        <f>[7]HORTALIZAS!D$60</f>
        <v>154</v>
      </c>
      <c r="C10" s="20">
        <f>[7]HORTALIZAS!E$60</f>
        <v>1031</v>
      </c>
      <c r="D10" s="20">
        <f>[7]HORTALIZAS!F$60</f>
        <v>0</v>
      </c>
      <c r="E10" s="20">
        <f>[7]HORTALIZAS!G$60</f>
        <v>1185</v>
      </c>
      <c r="F10" s="20">
        <f>[7]HORTALIZAS!H$60</f>
        <v>5000</v>
      </c>
      <c r="G10" s="20">
        <f>[7]HORTALIZAS!I$60</f>
        <v>6300</v>
      </c>
      <c r="H10" s="20">
        <f>[7]HORTALIZAS!J$60</f>
        <v>0</v>
      </c>
      <c r="I10" s="20">
        <v>700</v>
      </c>
      <c r="J10" s="20">
        <v>6565</v>
      </c>
      <c r="K10" s="20">
        <f>[7]HORTALIZAS!K$60</f>
        <v>7265</v>
      </c>
      <c r="L10" s="21">
        <v>63.11</v>
      </c>
      <c r="M10" s="21">
        <v>19.649999999999999</v>
      </c>
      <c r="N10" s="22">
        <v>441.74389672207997</v>
      </c>
      <c r="O10" s="22">
        <v>1290.2227350858846</v>
      </c>
      <c r="P10" s="23">
        <f t="shared" si="0"/>
        <v>1731.9666318079644</v>
      </c>
    </row>
    <row r="11" spans="1:16" x14ac:dyDescent="0.2">
      <c r="A11" s="19">
        <v>1996</v>
      </c>
      <c r="B11" s="20">
        <f>[8]HORTALIZAS!D$60</f>
        <v>189</v>
      </c>
      <c r="C11" s="20">
        <f>[8]HORTALIZAS!E$60</f>
        <v>1321</v>
      </c>
      <c r="D11" s="20">
        <f>[8]HORTALIZAS!F$60</f>
        <v>0</v>
      </c>
      <c r="E11" s="20">
        <f>[8]HORTALIZAS!G$60</f>
        <v>1510</v>
      </c>
      <c r="F11" s="20">
        <f>[8]HORTALIZAS!H$60</f>
        <v>5500</v>
      </c>
      <c r="G11" s="20">
        <f>[8]HORTALIZAS!I$60</f>
        <v>7800</v>
      </c>
      <c r="H11" s="20">
        <f>[8]HORTALIZAS!J$60</f>
        <v>0</v>
      </c>
      <c r="I11" s="20">
        <v>800</v>
      </c>
      <c r="J11" s="20">
        <v>10543</v>
      </c>
      <c r="K11" s="20">
        <f>[8]HORTALIZAS!K$60</f>
        <v>11343</v>
      </c>
      <c r="L11" s="21">
        <v>93.16</v>
      </c>
      <c r="M11" s="21">
        <v>19.829999999999998</v>
      </c>
      <c r="N11" s="22">
        <v>745.25500943589009</v>
      </c>
      <c r="O11" s="22">
        <v>2091.0353034510117</v>
      </c>
      <c r="P11" s="23">
        <f t="shared" si="0"/>
        <v>2836.290312886902</v>
      </c>
    </row>
    <row r="12" spans="1:16" x14ac:dyDescent="0.2">
      <c r="A12" s="19">
        <v>1997</v>
      </c>
      <c r="B12" s="20">
        <f>[9]HORTALIZAS!D$60</f>
        <v>10</v>
      </c>
      <c r="C12" s="20">
        <f>[9]HORTALIZAS!E$60</f>
        <v>1721</v>
      </c>
      <c r="D12" s="20">
        <f>[9]HORTALIZAS!F$60</f>
        <v>0</v>
      </c>
      <c r="E12" s="20">
        <f>[9]HORTALIZAS!G$60</f>
        <v>1731</v>
      </c>
      <c r="F12" s="20">
        <f>[9]HORTALIZAS!H$60</f>
        <v>4700</v>
      </c>
      <c r="G12" s="20">
        <f>[9]HORTALIZAS!I$60</f>
        <v>5698</v>
      </c>
      <c r="H12" s="20">
        <f>[9]HORTALIZAS!J$60</f>
        <v>0</v>
      </c>
      <c r="I12" s="20">
        <v>1092</v>
      </c>
      <c r="J12" s="20">
        <v>8761</v>
      </c>
      <c r="K12" s="20">
        <f>[9]HORTALIZAS!K$60</f>
        <v>9853</v>
      </c>
      <c r="L12" s="21">
        <v>64.900000000000006</v>
      </c>
      <c r="M12" s="21">
        <v>22.24</v>
      </c>
      <c r="N12" s="22">
        <v>708.80963542605753</v>
      </c>
      <c r="O12" s="22">
        <v>1948.2228072073372</v>
      </c>
      <c r="P12" s="23">
        <f t="shared" si="0"/>
        <v>2657.0324426333946</v>
      </c>
    </row>
    <row r="13" spans="1:16" x14ac:dyDescent="0.2">
      <c r="A13" s="19">
        <v>1998</v>
      </c>
      <c r="B13" s="20">
        <f>[10]HORTALIZAS!D$60</f>
        <v>0</v>
      </c>
      <c r="C13" s="20">
        <f>[10]HORTALIZAS!E$60</f>
        <v>1647</v>
      </c>
      <c r="D13" s="20">
        <f>[10]HORTALIZAS!F$60</f>
        <v>0</v>
      </c>
      <c r="E13" s="20">
        <f>[10]HORTALIZAS!G$60</f>
        <v>1647</v>
      </c>
      <c r="F13" s="20">
        <f>[10]HORTALIZAS!H$60</f>
        <v>0</v>
      </c>
      <c r="G13" s="20">
        <f>[10]HORTALIZAS!I$60</f>
        <v>7300</v>
      </c>
      <c r="H13" s="20">
        <f>[10]HORTALIZAS!J$60</f>
        <v>0</v>
      </c>
      <c r="I13" s="20">
        <v>219</v>
      </c>
      <c r="J13" s="20">
        <v>11804</v>
      </c>
      <c r="K13" s="20">
        <f>[10]HORTALIZAS!K$60</f>
        <v>12023</v>
      </c>
      <c r="L13" s="21">
        <v>87.75</v>
      </c>
      <c r="M13" s="21">
        <v>22.84</v>
      </c>
      <c r="N13" s="22">
        <v>192.32387340281034</v>
      </c>
      <c r="O13" s="22">
        <v>2696.1403002656475</v>
      </c>
      <c r="P13" s="23">
        <f t="shared" si="0"/>
        <v>2888.464173668458</v>
      </c>
    </row>
    <row r="14" spans="1:16" x14ac:dyDescent="0.2">
      <c r="A14" s="19">
        <v>1999</v>
      </c>
      <c r="B14" s="20">
        <f>[11]HORTALIZAS!D$60</f>
        <v>16</v>
      </c>
      <c r="C14" s="20">
        <f>[11]HORTALIZAS!E$60</f>
        <v>1747</v>
      </c>
      <c r="D14" s="20">
        <f>[11]HORTALIZAS!F$60</f>
        <v>0</v>
      </c>
      <c r="E14" s="20">
        <f>[11]HORTALIZAS!G$60</f>
        <v>1763</v>
      </c>
      <c r="F14" s="20">
        <f>[11]HORTALIZAS!H$60</f>
        <v>0</v>
      </c>
      <c r="G14" s="20">
        <f>[11]HORTALIZAS!I$60</f>
        <v>6790</v>
      </c>
      <c r="H14" s="20">
        <f>[11]HORTALIZAS!J$60</f>
        <v>0</v>
      </c>
      <c r="I14" s="20">
        <v>164</v>
      </c>
      <c r="J14" s="20">
        <v>11698</v>
      </c>
      <c r="K14" s="20">
        <f>[11]HORTALIZAS!K$60</f>
        <v>11862</v>
      </c>
      <c r="L14" s="21">
        <v>90.15</v>
      </c>
      <c r="M14" s="21">
        <v>22.24</v>
      </c>
      <c r="N14" s="22">
        <v>147.84897767841045</v>
      </c>
      <c r="O14" s="22">
        <v>2601.1803877730099</v>
      </c>
      <c r="P14" s="23">
        <f t="shared" si="0"/>
        <v>2749.0293654514203</v>
      </c>
    </row>
    <row r="15" spans="1:16" x14ac:dyDescent="0.2">
      <c r="A15" s="19">
        <v>2000</v>
      </c>
      <c r="B15" s="20">
        <f>[12]HORTALIZAS!D$60</f>
        <v>0</v>
      </c>
      <c r="C15" s="20">
        <f>[12]HORTALIZAS!E$60</f>
        <v>1708</v>
      </c>
      <c r="D15" s="20">
        <f>[12]HORTALIZAS!F$60</f>
        <v>0</v>
      </c>
      <c r="E15" s="20">
        <f>[12]HORTALIZAS!G$60</f>
        <v>1708</v>
      </c>
      <c r="F15" s="20">
        <f>[12]HORTALIZAS!H$60</f>
        <v>0</v>
      </c>
      <c r="G15" s="20">
        <f>[12]HORTALIZAS!I$60</f>
        <v>6833</v>
      </c>
      <c r="H15" s="20">
        <f>[12]HORTALIZAS!J$60</f>
        <v>11671</v>
      </c>
      <c r="I15" s="20">
        <v>170</v>
      </c>
      <c r="J15" s="20">
        <v>11501</v>
      </c>
      <c r="K15" s="20">
        <f>[12]HORTALIZAS!K$60</f>
        <v>11671</v>
      </c>
      <c r="L15" s="21">
        <v>90.15</v>
      </c>
      <c r="M15" s="21">
        <v>22.24</v>
      </c>
      <c r="N15" s="22">
        <v>153.25808661786448</v>
      </c>
      <c r="O15" s="22">
        <v>2804.2</v>
      </c>
      <c r="P15" s="23">
        <v>2711.1</v>
      </c>
    </row>
    <row r="16" spans="1:16" x14ac:dyDescent="0.2">
      <c r="A16" s="19">
        <v>2001</v>
      </c>
      <c r="B16" s="20">
        <f>[13]HORTALIZAS!D$60</f>
        <v>0</v>
      </c>
      <c r="C16" s="20">
        <f>[13]HORTALIZAS!E$60</f>
        <v>1828</v>
      </c>
      <c r="D16" s="20">
        <f>[13]HORTALIZAS!F$60</f>
        <v>0</v>
      </c>
      <c r="E16" s="20">
        <f>[13]HORTALIZAS!G$60</f>
        <v>1828</v>
      </c>
      <c r="F16" s="20">
        <f>[13]HORTALIZAS!H$60</f>
        <v>0</v>
      </c>
      <c r="G16" s="20">
        <f>[13]HORTALIZAS!I$60</f>
        <v>7000</v>
      </c>
      <c r="H16" s="20">
        <f>[13]HORTALIZAS!J$60</f>
        <v>0</v>
      </c>
      <c r="I16" s="20">
        <v>187</v>
      </c>
      <c r="J16" s="20">
        <v>12609</v>
      </c>
      <c r="K16" s="20">
        <f>[13]HORTALIZAS!K$60</f>
        <v>12796</v>
      </c>
      <c r="L16" s="21">
        <v>135.22</v>
      </c>
      <c r="M16" s="21">
        <v>22.24</v>
      </c>
      <c r="N16" s="22">
        <v>258.89999999999998</v>
      </c>
      <c r="O16" s="22">
        <v>2804.2</v>
      </c>
      <c r="P16" s="23">
        <v>3057.1</v>
      </c>
    </row>
    <row r="17" spans="1:16" x14ac:dyDescent="0.2">
      <c r="A17" s="19">
        <v>2002</v>
      </c>
      <c r="B17" s="20">
        <f>[14]HORTALIZAS!D$60</f>
        <v>0</v>
      </c>
      <c r="C17" s="20">
        <f>[14]HORTALIZAS!E$60</f>
        <v>1843</v>
      </c>
      <c r="D17" s="20">
        <f>[14]HORTALIZAS!F$60</f>
        <v>0</v>
      </c>
      <c r="E17" s="20">
        <f>[14]HORTALIZAS!G$60</f>
        <v>1843</v>
      </c>
      <c r="F17" s="20">
        <f>[14]HORTALIZAS!H$60</f>
        <v>0</v>
      </c>
      <c r="G17" s="20">
        <f>[14]HORTALIZAS!I$60</f>
        <v>8643</v>
      </c>
      <c r="H17" s="20">
        <f>[14]HORTALIZAS!J$60</f>
        <v>0</v>
      </c>
      <c r="I17" s="20">
        <v>429</v>
      </c>
      <c r="J17" s="20">
        <v>15500</v>
      </c>
      <c r="K17" s="20">
        <f>[14]HORTALIZAS!K$60</f>
        <v>15929</v>
      </c>
      <c r="L17" s="21">
        <v>122.46</v>
      </c>
      <c r="M17" s="21">
        <v>21</v>
      </c>
      <c r="N17" s="22">
        <v>525.35</v>
      </c>
      <c r="O17" s="22">
        <v>3255</v>
      </c>
      <c r="P17" s="23">
        <f t="shared" si="0"/>
        <v>3780.35</v>
      </c>
    </row>
    <row r="18" spans="1:16" x14ac:dyDescent="0.2">
      <c r="A18" s="19">
        <v>2003</v>
      </c>
      <c r="B18" s="20">
        <f>[15]HORTALIZAS!D$60</f>
        <v>0</v>
      </c>
      <c r="C18" s="20">
        <f>[15]HORTALIZAS!E$60</f>
        <v>1892</v>
      </c>
      <c r="D18" s="20">
        <f>[15]HORTALIZAS!F$60</f>
        <v>0</v>
      </c>
      <c r="E18" s="20">
        <f>[15]HORTALIZAS!G$60</f>
        <v>1892</v>
      </c>
      <c r="F18" s="20">
        <f>[15]HORTALIZAS!H$60</f>
        <v>0</v>
      </c>
      <c r="G18" s="20">
        <f>[15]HORTALIZAS!I$60</f>
        <v>6720</v>
      </c>
      <c r="H18" s="20">
        <f>[15]HORTALIZAS!J$60</f>
        <v>0</v>
      </c>
      <c r="I18" s="20">
        <v>414</v>
      </c>
      <c r="J18" s="20">
        <v>12300</v>
      </c>
      <c r="K18" s="20">
        <f>[15]HORTALIZAS!K$60</f>
        <v>12714</v>
      </c>
      <c r="L18" s="21">
        <v>112.68</v>
      </c>
      <c r="M18" s="21">
        <v>23</v>
      </c>
      <c r="N18" s="22">
        <v>466.5</v>
      </c>
      <c r="O18" s="22">
        <v>2829</v>
      </c>
      <c r="P18" s="23">
        <f t="shared" si="0"/>
        <v>3295.5</v>
      </c>
    </row>
    <row r="19" spans="1:16" x14ac:dyDescent="0.2">
      <c r="A19" s="19">
        <v>2004</v>
      </c>
      <c r="B19" s="20">
        <f>[16]HORTALIZAS!D$60</f>
        <v>1</v>
      </c>
      <c r="C19" s="20">
        <f>[16]HORTALIZAS!E$60</f>
        <v>1801</v>
      </c>
      <c r="D19" s="20">
        <f>[16]HORTALIZAS!F$60</f>
        <v>0</v>
      </c>
      <c r="E19" s="20">
        <f>[16]HORTALIZAS!G$60</f>
        <v>1802</v>
      </c>
      <c r="F19" s="20">
        <f>[16]HORTALIZAS!H$60</f>
        <v>2500</v>
      </c>
      <c r="G19" s="20">
        <f>[16]HORTALIZAS!I$60</f>
        <v>7540</v>
      </c>
      <c r="H19" s="20">
        <f>[16]HORTALIZAS!J$60</f>
        <v>0</v>
      </c>
      <c r="I19" s="20">
        <v>362</v>
      </c>
      <c r="J19" s="20">
        <v>13220</v>
      </c>
      <c r="K19" s="20">
        <f>[16]HORTALIZAS!K$60</f>
        <v>13582</v>
      </c>
      <c r="L19" s="21">
        <v>97.78</v>
      </c>
      <c r="M19" s="21">
        <v>23.2</v>
      </c>
      <c r="N19" s="22">
        <v>353.96</v>
      </c>
      <c r="O19" s="22">
        <v>3067.04</v>
      </c>
      <c r="P19" s="23">
        <f t="shared" si="0"/>
        <v>3421</v>
      </c>
    </row>
    <row r="20" spans="1:16" x14ac:dyDescent="0.2">
      <c r="A20" s="19">
        <v>2005</v>
      </c>
      <c r="B20" s="20">
        <f>[17]HORTALIZAS!D$60</f>
        <v>0</v>
      </c>
      <c r="C20" s="20">
        <f>[17]HORTALIZAS!E$60</f>
        <v>1787</v>
      </c>
      <c r="D20" s="20">
        <f>[17]HORTALIZAS!F$60</f>
        <v>0</v>
      </c>
      <c r="E20" s="20">
        <f>[17]HORTALIZAS!G$60</f>
        <v>1787</v>
      </c>
      <c r="F20" s="20">
        <f>[17]HORTALIZAS!H$60</f>
        <v>0</v>
      </c>
      <c r="G20" s="20">
        <f>[17]HORTALIZAS!I$60</f>
        <v>7360</v>
      </c>
      <c r="H20" s="20">
        <f>[17]HORTALIZAS!J$60</f>
        <v>0</v>
      </c>
      <c r="I20" s="20">
        <v>360</v>
      </c>
      <c r="J20" s="20">
        <v>12792</v>
      </c>
      <c r="K20" s="20">
        <f>[17]HORTALIZAS!K$60</f>
        <v>13152</v>
      </c>
      <c r="L20" s="21">
        <v>112.5</v>
      </c>
      <c r="M20" s="21">
        <v>24</v>
      </c>
      <c r="N20" s="22">
        <v>405</v>
      </c>
      <c r="O20" s="22">
        <v>3070.08</v>
      </c>
      <c r="P20" s="23">
        <f t="shared" si="0"/>
        <v>3475.08</v>
      </c>
    </row>
    <row r="21" spans="1:16" x14ac:dyDescent="0.2">
      <c r="A21" s="19">
        <v>2006</v>
      </c>
      <c r="B21" s="20">
        <f>[18]HORTALIZAS!D$60</f>
        <v>0</v>
      </c>
      <c r="C21" s="20">
        <f>[18]HORTALIZAS!E$60</f>
        <v>1779</v>
      </c>
      <c r="D21" s="20">
        <f>[18]HORTALIZAS!F$60</f>
        <v>0</v>
      </c>
      <c r="E21" s="20">
        <f>[18]HORTALIZAS!G$60</f>
        <v>1779</v>
      </c>
      <c r="F21" s="20">
        <f>[18]HORTALIZAS!H$60</f>
        <v>0</v>
      </c>
      <c r="G21" s="20">
        <f>[18]HORTALIZAS!I$60</f>
        <v>6400</v>
      </c>
      <c r="H21" s="20">
        <f>[18]HORTALIZAS!J$60</f>
        <v>0</v>
      </c>
      <c r="I21" s="20">
        <v>345</v>
      </c>
      <c r="J21" s="20">
        <v>11041</v>
      </c>
      <c r="K21" s="20">
        <f>[18]HORTALIZAS!K$60</f>
        <v>11386</v>
      </c>
      <c r="L21" s="21">
        <v>150</v>
      </c>
      <c r="M21" s="21">
        <v>24.95</v>
      </c>
      <c r="N21" s="22">
        <v>517.5</v>
      </c>
      <c r="O21" s="22">
        <v>2754.73</v>
      </c>
      <c r="P21" s="23">
        <f t="shared" si="0"/>
        <v>3272.23</v>
      </c>
    </row>
    <row r="22" spans="1:16" x14ac:dyDescent="0.2">
      <c r="A22" s="19">
        <v>2007</v>
      </c>
      <c r="B22" s="20">
        <f>[19]HORTALIZAS!D$60</f>
        <v>0</v>
      </c>
      <c r="C22" s="20">
        <f>[19]HORTALIZAS!E$60</f>
        <v>1655</v>
      </c>
      <c r="D22" s="20">
        <f>[19]HORTALIZAS!F$60</f>
        <v>0</v>
      </c>
      <c r="E22" s="20">
        <f>[19]HORTALIZAS!G$60</f>
        <v>1655</v>
      </c>
      <c r="F22" s="20">
        <f>[19]HORTALIZAS!H$60</f>
        <v>0</v>
      </c>
      <c r="G22" s="20">
        <f>[19]HORTALIZAS!I$60</f>
        <v>5900</v>
      </c>
      <c r="H22" s="20">
        <f>[19]HORTALIZAS!J$60</f>
        <v>0</v>
      </c>
      <c r="I22" s="20">
        <v>330</v>
      </c>
      <c r="J22" s="20">
        <v>9435</v>
      </c>
      <c r="K22" s="20">
        <f>[19]HORTALIZAS!K$60</f>
        <v>9765</v>
      </c>
      <c r="L22" s="21">
        <v>168.33</v>
      </c>
      <c r="M22" s="21">
        <v>26.25</v>
      </c>
      <c r="N22" s="22">
        <v>555.49</v>
      </c>
      <c r="O22" s="22">
        <v>2476.69</v>
      </c>
      <c r="P22" s="23">
        <f t="shared" si="0"/>
        <v>3032.1800000000003</v>
      </c>
    </row>
    <row r="23" spans="1:16" x14ac:dyDescent="0.2">
      <c r="A23" s="19">
        <v>2008</v>
      </c>
      <c r="B23" s="20">
        <f>[20]HORTALIZAS!D$60</f>
        <v>0</v>
      </c>
      <c r="C23" s="20">
        <f>[20]HORTALIZAS!E$60</f>
        <v>1438</v>
      </c>
      <c r="D23" s="20">
        <f>[20]HORTALIZAS!F$60</f>
        <v>0</v>
      </c>
      <c r="E23" s="20">
        <f>[20]HORTALIZAS!G$60</f>
        <v>1438</v>
      </c>
      <c r="F23" s="20">
        <f>[20]HORTALIZAS!H$60</f>
        <v>0</v>
      </c>
      <c r="G23" s="20">
        <f>[20]HORTALIZAS!I$60</f>
        <v>6100</v>
      </c>
      <c r="H23" s="20">
        <f>[20]HORTALIZAS!J$60</f>
        <v>0</v>
      </c>
      <c r="I23" s="20">
        <v>275</v>
      </c>
      <c r="J23" s="20">
        <v>8497</v>
      </c>
      <c r="K23" s="20">
        <f>[20]HORTALIZAS!K$60</f>
        <v>8772</v>
      </c>
      <c r="L23" s="21">
        <v>165</v>
      </c>
      <c r="M23" s="21">
        <v>26.52</v>
      </c>
      <c r="N23" s="22">
        <v>453.75</v>
      </c>
      <c r="O23" s="22">
        <v>2253.4</v>
      </c>
      <c r="P23" s="23">
        <f t="shared" si="0"/>
        <v>2707.15</v>
      </c>
    </row>
    <row r="24" spans="1:16" x14ac:dyDescent="0.2">
      <c r="A24" s="19">
        <v>2009</v>
      </c>
      <c r="B24" s="20">
        <f>[21]HORTALIZAS!D$60</f>
        <v>0</v>
      </c>
      <c r="C24" s="20">
        <f>[21]HORTALIZAS!E$60</f>
        <v>1738</v>
      </c>
      <c r="D24" s="20">
        <f>[21]HORTALIZAS!F$60</f>
        <v>0</v>
      </c>
      <c r="E24" s="20">
        <f>[21]HORTALIZAS!G$60</f>
        <v>1738</v>
      </c>
      <c r="F24" s="20">
        <f>[21]HORTALIZAS!H$60</f>
        <v>0</v>
      </c>
      <c r="G24" s="20">
        <f>[21]HORTALIZAS!I$60</f>
        <v>7600</v>
      </c>
      <c r="H24" s="20">
        <f>[21]HORTALIZAS!J$60</f>
        <v>0</v>
      </c>
      <c r="I24" s="20">
        <v>259</v>
      </c>
      <c r="J24" s="20">
        <v>12950</v>
      </c>
      <c r="K24" s="20">
        <f>[21]HORTALIZAS!K$60</f>
        <v>13209</v>
      </c>
      <c r="L24" s="21">
        <v>150</v>
      </c>
      <c r="M24" s="21">
        <v>27.87</v>
      </c>
      <c r="N24" s="22">
        <v>388.5</v>
      </c>
      <c r="O24" s="22">
        <v>3609.17</v>
      </c>
      <c r="P24" s="23">
        <f t="shared" si="0"/>
        <v>3997.67</v>
      </c>
    </row>
    <row r="25" spans="1:16" x14ac:dyDescent="0.2">
      <c r="A25" s="19">
        <v>2010</v>
      </c>
      <c r="B25" s="20">
        <f>[22]HORTALIZAS!D$63</f>
        <v>0</v>
      </c>
      <c r="C25" s="20">
        <f>[22]HORTALIZAS!E$63</f>
        <v>1530</v>
      </c>
      <c r="D25" s="20">
        <f>[22]HORTALIZAS!F$63</f>
        <v>0</v>
      </c>
      <c r="E25" s="20">
        <f>[22]HORTALIZAS!G$63</f>
        <v>1530</v>
      </c>
      <c r="F25" s="20">
        <f>[22]HORTALIZAS!H$63</f>
        <v>0</v>
      </c>
      <c r="G25" s="20">
        <f>[22]HORTALIZAS!I$63</f>
        <v>6500</v>
      </c>
      <c r="H25" s="20">
        <f>[22]HORTALIZAS!J$63</f>
        <v>0</v>
      </c>
      <c r="I25" s="20">
        <v>145</v>
      </c>
      <c r="J25" s="20">
        <v>9800</v>
      </c>
      <c r="K25" s="20">
        <f>[22]HORTALIZAS!K$63</f>
        <v>9945</v>
      </c>
      <c r="L25" s="21">
        <v>155</v>
      </c>
      <c r="M25" s="21">
        <v>23.46</v>
      </c>
      <c r="N25" s="22">
        <v>224.75</v>
      </c>
      <c r="O25" s="22">
        <v>2299.08</v>
      </c>
      <c r="P25" s="23">
        <f t="shared" si="0"/>
        <v>2523.83</v>
      </c>
    </row>
    <row r="26" spans="1:16" x14ac:dyDescent="0.2">
      <c r="A26" s="19">
        <v>2011</v>
      </c>
      <c r="B26" s="20">
        <f>[23]HORTALIZAS!D$64</f>
        <v>0</v>
      </c>
      <c r="C26" s="20">
        <f>[23]HORTALIZAS!E$64</f>
        <v>1389</v>
      </c>
      <c r="D26" s="20">
        <f>[23]HORTALIZAS!F$64</f>
        <v>0</v>
      </c>
      <c r="E26" s="20">
        <f>[23]HORTALIZAS!G$64</f>
        <v>1389</v>
      </c>
      <c r="F26" s="20">
        <f>[23]HORTALIZAS!H$64</f>
        <v>0</v>
      </c>
      <c r="G26" s="20">
        <f>[23]HORTALIZAS!I$64</f>
        <v>7800</v>
      </c>
      <c r="H26" s="20">
        <f>[23]HORTALIZAS!J$64</f>
        <v>0</v>
      </c>
      <c r="I26" s="20">
        <v>145</v>
      </c>
      <c r="J26" s="20">
        <v>10689</v>
      </c>
      <c r="K26" s="20">
        <f>[23]HORTALIZAS!K$64</f>
        <v>10834</v>
      </c>
      <c r="L26" s="21">
        <v>140</v>
      </c>
      <c r="M26" s="21">
        <v>23.52</v>
      </c>
      <c r="N26" s="24">
        <v>203</v>
      </c>
      <c r="O26" s="24">
        <v>2514.1</v>
      </c>
      <c r="P26" s="23">
        <v>2717.1</v>
      </c>
    </row>
    <row r="27" spans="1:16" x14ac:dyDescent="0.2">
      <c r="A27" s="19">
        <v>2012</v>
      </c>
      <c r="B27" s="20">
        <f>[24]HORTALIZAS!D$63</f>
        <v>0</v>
      </c>
      <c r="C27" s="20">
        <f>[24]HORTALIZAS!E$63</f>
        <v>1347</v>
      </c>
      <c r="D27" s="20">
        <f>[24]HORTALIZAS!F$63</f>
        <v>0</v>
      </c>
      <c r="E27" s="20">
        <f>[24]HORTALIZAS!G$63</f>
        <v>1347</v>
      </c>
      <c r="F27" s="20">
        <f>[24]HORTALIZAS!H$63</f>
        <v>0</v>
      </c>
      <c r="G27" s="20">
        <f>[24]HORTALIZAS!I$63</f>
        <v>7960</v>
      </c>
      <c r="H27" s="20">
        <f>[24]HORTALIZAS!J$63</f>
        <v>0</v>
      </c>
      <c r="I27" s="20">
        <f t="shared" ref="I27:I32" si="1">K27-J27</f>
        <v>160</v>
      </c>
      <c r="J27" s="20">
        <v>10562</v>
      </c>
      <c r="K27" s="20">
        <f>[24]HORTALIZAS!K$63</f>
        <v>10722</v>
      </c>
      <c r="L27" s="21">
        <v>142.5</v>
      </c>
      <c r="M27" s="21">
        <v>24.04</v>
      </c>
      <c r="N27" s="24">
        <v>228</v>
      </c>
      <c r="O27" s="24">
        <v>2539.1</v>
      </c>
      <c r="P27" s="23">
        <v>2767.1</v>
      </c>
    </row>
    <row r="28" spans="1:16" x14ac:dyDescent="0.2">
      <c r="A28" s="19">
        <v>2013</v>
      </c>
      <c r="B28" s="20">
        <f>[25]HORTALIZAS!D$64</f>
        <v>0</v>
      </c>
      <c r="C28" s="20">
        <f>[25]HORTALIZAS!E$64</f>
        <v>1340</v>
      </c>
      <c r="D28" s="20">
        <f>[25]HORTALIZAS!F$64</f>
        <v>0</v>
      </c>
      <c r="E28" s="20">
        <f>[25]HORTALIZAS!G$64</f>
        <v>1340</v>
      </c>
      <c r="F28" s="20">
        <f>[25]HORTALIZAS!H$64</f>
        <v>0</v>
      </c>
      <c r="G28" s="20">
        <f>[25]HORTALIZAS!I$64</f>
        <v>8100</v>
      </c>
      <c r="H28" s="20">
        <f>[25]HORTALIZAS!J$64</f>
        <v>0</v>
      </c>
      <c r="I28" s="20">
        <f t="shared" si="1"/>
        <v>225</v>
      </c>
      <c r="J28" s="20">
        <v>10629</v>
      </c>
      <c r="K28" s="20">
        <f>[25]HORTALIZAS!K$64</f>
        <v>10854</v>
      </c>
      <c r="L28" s="21">
        <v>185.84</v>
      </c>
      <c r="M28" s="21">
        <v>22</v>
      </c>
      <c r="N28" s="24">
        <v>418.14</v>
      </c>
      <c r="O28" s="24">
        <v>2338.38</v>
      </c>
      <c r="P28" s="23">
        <v>2756.52</v>
      </c>
    </row>
    <row r="29" spans="1:16" x14ac:dyDescent="0.2">
      <c r="A29" s="19">
        <v>2014</v>
      </c>
      <c r="B29" s="20">
        <f>[26]HORTALIZAS!D$64</f>
        <v>0</v>
      </c>
      <c r="C29" s="20">
        <f>[26]HORTALIZAS!E$64</f>
        <v>1362</v>
      </c>
      <c r="D29" s="20">
        <f>[26]HORTALIZAS!F$64</f>
        <v>1</v>
      </c>
      <c r="E29" s="20">
        <f>[26]HORTALIZAS!G$64</f>
        <v>1363</v>
      </c>
      <c r="F29" s="20">
        <f>[26]HORTALIZAS!H$64</f>
        <v>0</v>
      </c>
      <c r="G29" s="20">
        <f>[26]HORTALIZAS!I$64</f>
        <v>8755</v>
      </c>
      <c r="H29" s="20">
        <f>[26]HORTALIZAS!J$64</f>
        <v>12000</v>
      </c>
      <c r="I29" s="20">
        <f t="shared" si="1"/>
        <v>240</v>
      </c>
      <c r="J29" s="20">
        <f>[26]HORTALIZAS!O$64</f>
        <v>11696</v>
      </c>
      <c r="K29" s="20">
        <f>[26]HORTALIZAS!K$64</f>
        <v>11936</v>
      </c>
      <c r="L29" s="25">
        <v>180</v>
      </c>
      <c r="M29" s="25">
        <v>22</v>
      </c>
      <c r="N29" s="26">
        <v>432</v>
      </c>
      <c r="O29" s="26">
        <v>2573.1</v>
      </c>
      <c r="P29" s="27">
        <v>3005.1</v>
      </c>
    </row>
    <row r="30" spans="1:16" x14ac:dyDescent="0.2">
      <c r="A30" s="28">
        <v>2015</v>
      </c>
      <c r="B30" s="29">
        <f>[27]HORTALIZAS!D$65</f>
        <v>0</v>
      </c>
      <c r="C30" s="29">
        <f>[27]HORTALIZAS!E$65</f>
        <v>1600</v>
      </c>
      <c r="D30" s="29">
        <f>[27]HORTALIZAS!F$65</f>
        <v>1</v>
      </c>
      <c r="E30" s="29">
        <f>[27]HORTALIZAS!G$65</f>
        <v>1601</v>
      </c>
      <c r="F30" s="29">
        <f>[27]HORTALIZAS!H$65</f>
        <v>0</v>
      </c>
      <c r="G30" s="29">
        <f>[27]HORTALIZAS!I$65</f>
        <v>6800</v>
      </c>
      <c r="H30" s="29">
        <f>[27]HORTALIZAS!J$65</f>
        <v>11000</v>
      </c>
      <c r="I30" s="29">
        <f t="shared" si="1"/>
        <v>270</v>
      </c>
      <c r="J30" s="29">
        <f>[27]HORTALIZAS!O$65</f>
        <v>10621</v>
      </c>
      <c r="K30" s="29">
        <f>[27]HORTALIZAS!K$65</f>
        <v>10891</v>
      </c>
      <c r="L30" s="25">
        <v>190</v>
      </c>
      <c r="M30" s="25">
        <v>22.84</v>
      </c>
      <c r="N30" s="26">
        <v>513</v>
      </c>
      <c r="O30" s="26">
        <v>2425.84</v>
      </c>
      <c r="P30" s="27">
        <v>2938.84</v>
      </c>
    </row>
    <row r="31" spans="1:16" x14ac:dyDescent="0.2">
      <c r="A31" s="19">
        <v>2016</v>
      </c>
      <c r="B31" s="20">
        <f>[28]HORTALIZAS!D$65</f>
        <v>0</v>
      </c>
      <c r="C31" s="20">
        <f>[28]HORTALIZAS!E$65</f>
        <v>1611</v>
      </c>
      <c r="D31" s="20">
        <f>[28]HORTALIZAS!F$65</f>
        <v>1</v>
      </c>
      <c r="E31" s="20">
        <f>[28]HORTALIZAS!G$65</f>
        <v>1612</v>
      </c>
      <c r="F31" s="20">
        <f>[28]HORTALIZAS!H$65</f>
        <v>0</v>
      </c>
      <c r="G31" s="20">
        <f>[28]HORTALIZAS!I$65</f>
        <v>8520</v>
      </c>
      <c r="H31" s="20">
        <f>[28]HORTALIZAS!J$65</f>
        <v>10000</v>
      </c>
      <c r="I31" s="20">
        <f t="shared" si="1"/>
        <v>356</v>
      </c>
      <c r="J31" s="20">
        <f>[28]HORTALIZAS!O$65</f>
        <v>13380</v>
      </c>
      <c r="K31" s="20">
        <f>[28]HORTALIZAS!K$65</f>
        <v>13736</v>
      </c>
      <c r="L31" s="25">
        <v>161.15</v>
      </c>
      <c r="M31" s="25">
        <v>25.24</v>
      </c>
      <c r="N31" s="30">
        <v>573.70000000000005</v>
      </c>
      <c r="O31" s="30">
        <v>3377.1</v>
      </c>
      <c r="P31" s="27">
        <v>3950.81</v>
      </c>
    </row>
    <row r="32" spans="1:16" x14ac:dyDescent="0.2">
      <c r="A32" s="19">
        <v>2017</v>
      </c>
      <c r="B32" s="20">
        <f>[29]HORTALIZAS!D$65</f>
        <v>0</v>
      </c>
      <c r="C32" s="20">
        <f>[29]HORTALIZAS!E$65</f>
        <v>1541</v>
      </c>
      <c r="D32" s="20">
        <f>[29]HORTALIZAS!F$65</f>
        <v>1</v>
      </c>
      <c r="E32" s="20">
        <f>[29]HORTALIZAS!G$65</f>
        <v>1542</v>
      </c>
      <c r="F32" s="20">
        <f>[29]HORTALIZAS!H$65</f>
        <v>0</v>
      </c>
      <c r="G32" s="20">
        <f>[29]HORTALIZAS!I$65</f>
        <v>6111</v>
      </c>
      <c r="H32" s="20">
        <f>[29]HORTALIZAS!J$65</f>
        <v>14000</v>
      </c>
      <c r="I32" s="20">
        <f t="shared" si="1"/>
        <v>311</v>
      </c>
      <c r="J32" s="31">
        <f>[29]HORTALIZAS!O$65</f>
        <v>9120</v>
      </c>
      <c r="K32" s="20">
        <f>[29]HORTALIZAS!K$65</f>
        <v>9431</v>
      </c>
      <c r="L32" s="32">
        <v>185</v>
      </c>
      <c r="M32" s="32">
        <v>23</v>
      </c>
      <c r="N32" s="30">
        <v>575.4</v>
      </c>
      <c r="O32" s="30">
        <v>2097.6</v>
      </c>
      <c r="P32" s="27">
        <v>2672.95</v>
      </c>
    </row>
    <row r="33" spans="1:16" x14ac:dyDescent="0.2">
      <c r="A33" s="19">
        <v>2018</v>
      </c>
      <c r="B33" s="20">
        <f>[30]HORTALIZAS!D$65</f>
        <v>0</v>
      </c>
      <c r="C33" s="20">
        <f>[30]HORTALIZAS!E$65</f>
        <v>1387</v>
      </c>
      <c r="D33" s="20">
        <f>[30]HORTALIZAS!F$65</f>
        <v>2</v>
      </c>
      <c r="E33" s="20">
        <f>[30]HORTALIZAS!G$65</f>
        <v>1389</v>
      </c>
      <c r="F33" s="20">
        <f>[30]HORTALIZAS!H$65</f>
        <v>0</v>
      </c>
      <c r="G33" s="20">
        <f>[30]HORTALIZAS!I$65</f>
        <v>7800</v>
      </c>
      <c r="H33" s="20">
        <f>[30]HORTALIZAS!J$65</f>
        <v>13500</v>
      </c>
      <c r="I33" s="20">
        <f>K33-J33</f>
        <v>365</v>
      </c>
      <c r="J33" s="31">
        <f>[30]HORTALIZAS!O$65</f>
        <v>10482</v>
      </c>
      <c r="K33" s="20">
        <f>[30]HORTALIZAS!K$65</f>
        <v>10847</v>
      </c>
      <c r="L33" s="32">
        <v>200</v>
      </c>
      <c r="M33" s="32">
        <v>22.5</v>
      </c>
      <c r="N33" s="30">
        <v>730</v>
      </c>
      <c r="O33" s="30">
        <v>2358</v>
      </c>
      <c r="P33" s="27">
        <v>3088.45</v>
      </c>
    </row>
    <row r="34" spans="1:16" x14ac:dyDescent="0.2">
      <c r="A34" s="19">
        <v>2019</v>
      </c>
      <c r="B34" s="20">
        <f>[31]HORTALIZAS!D$65</f>
        <v>0</v>
      </c>
      <c r="C34" s="20">
        <f>[31]HORTALIZAS!E$65</f>
        <v>1683</v>
      </c>
      <c r="D34" s="20">
        <f>[31]HORTALIZAS!F$65</f>
        <v>3</v>
      </c>
      <c r="E34" s="20">
        <f>[31]HORTALIZAS!G$65</f>
        <v>1686</v>
      </c>
      <c r="F34" s="20">
        <f>[31]HORTALIZAS!H$65</f>
        <v>0</v>
      </c>
      <c r="G34" s="20">
        <f>[31]HORTALIZAS!I$65</f>
        <v>9400</v>
      </c>
      <c r="H34" s="20">
        <f>[31]HORTALIZAS!J$65</f>
        <v>15000</v>
      </c>
      <c r="I34" s="20">
        <f>K34-J34</f>
        <v>375</v>
      </c>
      <c r="J34" s="31">
        <f>[31]HORTALIZAS!O$65</f>
        <v>15490</v>
      </c>
      <c r="K34" s="20">
        <f>[31]HORTALIZAS!K$65</f>
        <v>15865</v>
      </c>
      <c r="L34" s="32">
        <v>190</v>
      </c>
      <c r="M34" s="32">
        <v>24.98</v>
      </c>
      <c r="N34" s="30">
        <v>712.5</v>
      </c>
      <c r="O34" s="30">
        <v>3869.402</v>
      </c>
      <c r="P34" s="27">
        <v>4581.8999999999996</v>
      </c>
    </row>
    <row r="35" spans="1:16" x14ac:dyDescent="0.2">
      <c r="A35" s="19">
        <v>2020</v>
      </c>
      <c r="B35" s="20">
        <f>[32]HORTALIZAS!D$65</f>
        <v>0</v>
      </c>
      <c r="C35" s="20">
        <f>[32]HORTALIZAS!E$65</f>
        <v>1562</v>
      </c>
      <c r="D35" s="20">
        <f>[32]HORTALIZAS!F$65</f>
        <v>3</v>
      </c>
      <c r="E35" s="20">
        <f>[32]HORTALIZAS!G$65</f>
        <v>1565</v>
      </c>
      <c r="F35" s="20">
        <f>[32]HORTALIZAS!H$65</f>
        <v>0</v>
      </c>
      <c r="G35" s="20">
        <f>[32]HORTALIZAS!I$65</f>
        <v>8700</v>
      </c>
      <c r="H35" s="20">
        <f>[32]HORTALIZAS!J$65</f>
        <v>14500</v>
      </c>
      <c r="I35" s="20">
        <f>K35-J35</f>
        <v>340</v>
      </c>
      <c r="J35" s="31">
        <f>[32]HORTALIZAS!O$65</f>
        <v>13293</v>
      </c>
      <c r="K35" s="20">
        <f>[32]HORTALIZAS!K$65</f>
        <v>13633</v>
      </c>
      <c r="L35" s="32"/>
      <c r="M35" s="32"/>
      <c r="N35" s="30"/>
      <c r="O35" s="30"/>
      <c r="P35" s="27"/>
    </row>
    <row r="36" spans="1:16" ht="13.5" thickBot="1" x14ac:dyDescent="0.25">
      <c r="A36" s="33">
        <v>2021</v>
      </c>
      <c r="B36" s="34">
        <f>[33]HORTALIZAS!D$65</f>
        <v>0</v>
      </c>
      <c r="C36" s="34">
        <f>[33]HORTALIZAS!E$65</f>
        <v>1622</v>
      </c>
      <c r="D36" s="34">
        <f>[33]HORTALIZAS!F$65</f>
        <v>3</v>
      </c>
      <c r="E36" s="34">
        <f>[33]HORTALIZAS!G$65</f>
        <v>1625</v>
      </c>
      <c r="F36" s="34">
        <f>[33]HORTALIZAS!H$65</f>
        <v>0</v>
      </c>
      <c r="G36" s="34">
        <f>[33]HORTALIZAS!I$65</f>
        <v>6725</v>
      </c>
      <c r="H36" s="34">
        <f>[33]HORTALIZAS!J$65</f>
        <v>15000</v>
      </c>
      <c r="I36" s="34">
        <f>K36-J36</f>
        <v>170</v>
      </c>
      <c r="J36" s="34">
        <f>[33]HORTALIZAS!O$65</f>
        <v>10783</v>
      </c>
      <c r="K36" s="34">
        <f>[33]HORTALIZAS!K$65</f>
        <v>10953</v>
      </c>
      <c r="L36" s="35"/>
      <c r="M36" s="35"/>
      <c r="N36" s="36"/>
      <c r="O36" s="36"/>
      <c r="P36" s="37"/>
    </row>
    <row r="37" spans="1:16" x14ac:dyDescent="0.2">
      <c r="G37" s="38"/>
    </row>
  </sheetData>
  <mergeCells count="7">
    <mergeCell ref="A1:P1"/>
    <mergeCell ref="A3:A4"/>
    <mergeCell ref="B3:E3"/>
    <mergeCell ref="F3:H3"/>
    <mergeCell ref="I3:K3"/>
    <mergeCell ref="L3:M3"/>
    <mergeCell ref="N3:P3"/>
  </mergeCells>
  <printOptions horizontalCentered="1"/>
  <pageMargins left="0.39370078740157483" right="0.39370078740157483" top="0.39370078740157483" bottom="0.39370078740157483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Guisantes 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2022-08-26T08:14:44Z</dcterms:created>
  <dcterms:modified xsi:type="dcterms:W3CDTF">2022-08-26T08:18:05Z</dcterms:modified>
</cp:coreProperties>
</file>