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Estadis\ESTUDIOS\Estadística Web\Web Fichas cultivos\2021\07 Hortalizas\Archivo por cultivo\"/>
    </mc:Choice>
  </mc:AlternateContent>
  <bookViews>
    <workbookView xWindow="0" yWindow="0" windowWidth="28800" windowHeight="12000"/>
  </bookViews>
  <sheets>
    <sheet name="17 Tomate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6" i="1" l="1"/>
  <c r="I36" i="1" s="1"/>
  <c r="J36" i="1"/>
  <c r="H36" i="1"/>
  <c r="G36" i="1"/>
  <c r="F36" i="1"/>
  <c r="E36" i="1"/>
  <c r="D36" i="1"/>
  <c r="C36" i="1"/>
  <c r="B36" i="1"/>
  <c r="K35" i="1"/>
  <c r="I35" i="1" s="1"/>
  <c r="J35" i="1"/>
  <c r="H35" i="1"/>
  <c r="G35" i="1"/>
  <c r="F35" i="1"/>
  <c r="E35" i="1"/>
  <c r="D35" i="1"/>
  <c r="C35" i="1"/>
  <c r="B35" i="1"/>
  <c r="K34" i="1"/>
  <c r="J34" i="1"/>
  <c r="I34" i="1"/>
  <c r="H34" i="1"/>
  <c r="G34" i="1"/>
  <c r="F34" i="1"/>
  <c r="E34" i="1"/>
  <c r="D34" i="1"/>
  <c r="C34" i="1"/>
  <c r="B34" i="1"/>
  <c r="K33" i="1"/>
  <c r="I33" i="1" s="1"/>
  <c r="J33" i="1"/>
  <c r="H33" i="1"/>
  <c r="G33" i="1"/>
  <c r="F33" i="1"/>
  <c r="E33" i="1"/>
  <c r="D33" i="1"/>
  <c r="C33" i="1"/>
  <c r="B33" i="1"/>
  <c r="K32" i="1"/>
  <c r="J32" i="1"/>
  <c r="I32" i="1"/>
  <c r="H32" i="1"/>
  <c r="G32" i="1"/>
  <c r="F32" i="1"/>
  <c r="E32" i="1"/>
  <c r="D32" i="1"/>
  <c r="C32" i="1"/>
  <c r="B32" i="1"/>
  <c r="K31" i="1"/>
  <c r="I31" i="1" s="1"/>
  <c r="J31" i="1"/>
  <c r="H31" i="1"/>
  <c r="G31" i="1"/>
  <c r="F31" i="1"/>
  <c r="E31" i="1"/>
  <c r="D31" i="1"/>
  <c r="C31" i="1"/>
  <c r="B31" i="1"/>
  <c r="K30" i="1"/>
  <c r="J30" i="1"/>
  <c r="I30" i="1"/>
  <c r="H30" i="1"/>
  <c r="G30" i="1"/>
  <c r="F30" i="1"/>
  <c r="E30" i="1"/>
  <c r="D30" i="1"/>
  <c r="C30" i="1"/>
  <c r="B30" i="1"/>
  <c r="K29" i="1"/>
  <c r="I29" i="1" s="1"/>
  <c r="J29" i="1"/>
  <c r="H29" i="1"/>
  <c r="G29" i="1"/>
  <c r="F29" i="1"/>
  <c r="E29" i="1"/>
  <c r="D29" i="1"/>
  <c r="C29" i="1"/>
  <c r="B29" i="1"/>
  <c r="K28" i="1"/>
  <c r="I28" i="1" s="1"/>
  <c r="H28" i="1"/>
  <c r="G28" i="1"/>
  <c r="F28" i="1"/>
  <c r="E28" i="1"/>
  <c r="D28" i="1"/>
  <c r="C28" i="1"/>
  <c r="B28" i="1"/>
  <c r="K27" i="1"/>
  <c r="I27" i="1"/>
  <c r="H27" i="1"/>
  <c r="G27" i="1"/>
  <c r="F27" i="1"/>
  <c r="E27" i="1"/>
  <c r="D27" i="1"/>
  <c r="C27" i="1"/>
  <c r="B27" i="1"/>
  <c r="K26" i="1"/>
  <c r="I26" i="1" s="1"/>
  <c r="H26" i="1"/>
  <c r="G26" i="1"/>
  <c r="F26" i="1"/>
  <c r="E26" i="1"/>
  <c r="D26" i="1"/>
  <c r="C26" i="1"/>
  <c r="B26" i="1"/>
  <c r="K25" i="1"/>
  <c r="H25" i="1"/>
  <c r="G25" i="1"/>
  <c r="F25" i="1"/>
  <c r="E25" i="1"/>
  <c r="D25" i="1"/>
  <c r="C25" i="1"/>
  <c r="B25" i="1"/>
  <c r="P24" i="1"/>
  <c r="K24" i="1"/>
  <c r="H24" i="1"/>
  <c r="G24" i="1"/>
  <c r="F24" i="1"/>
  <c r="E24" i="1"/>
  <c r="D24" i="1"/>
  <c r="C24" i="1"/>
  <c r="B24" i="1"/>
  <c r="P23" i="1"/>
  <c r="K23" i="1"/>
  <c r="H23" i="1"/>
  <c r="G23" i="1"/>
  <c r="F23" i="1"/>
  <c r="E23" i="1"/>
  <c r="D23" i="1"/>
  <c r="C23" i="1"/>
  <c r="B23" i="1"/>
  <c r="P22" i="1"/>
  <c r="K22" i="1"/>
  <c r="H22" i="1"/>
  <c r="G22" i="1"/>
  <c r="F22" i="1"/>
  <c r="E22" i="1"/>
  <c r="D22" i="1"/>
  <c r="C22" i="1"/>
  <c r="B22" i="1"/>
  <c r="P21" i="1"/>
  <c r="K21" i="1"/>
  <c r="H21" i="1"/>
  <c r="G21" i="1"/>
  <c r="F21" i="1"/>
  <c r="E21" i="1"/>
  <c r="D21" i="1"/>
  <c r="C21" i="1"/>
  <c r="B21" i="1"/>
  <c r="P20" i="1"/>
  <c r="K20" i="1"/>
  <c r="H20" i="1"/>
  <c r="G20" i="1"/>
  <c r="F20" i="1"/>
  <c r="E20" i="1"/>
  <c r="D20" i="1"/>
  <c r="C20" i="1"/>
  <c r="B20" i="1"/>
  <c r="P19" i="1"/>
  <c r="K19" i="1"/>
  <c r="H19" i="1"/>
  <c r="G19" i="1"/>
  <c r="F19" i="1"/>
  <c r="E19" i="1"/>
  <c r="D19" i="1"/>
  <c r="C19" i="1"/>
  <c r="B19" i="1"/>
  <c r="P18" i="1"/>
  <c r="K18" i="1"/>
  <c r="H18" i="1"/>
  <c r="G18" i="1"/>
  <c r="F18" i="1"/>
  <c r="E18" i="1"/>
  <c r="D18" i="1"/>
  <c r="C18" i="1"/>
  <c r="B18" i="1"/>
  <c r="P17" i="1"/>
  <c r="K17" i="1"/>
  <c r="H17" i="1"/>
  <c r="G17" i="1"/>
  <c r="F17" i="1"/>
  <c r="E17" i="1"/>
  <c r="D17" i="1"/>
  <c r="C17" i="1"/>
  <c r="B17" i="1"/>
  <c r="K16" i="1"/>
  <c r="H16" i="1"/>
  <c r="G16" i="1"/>
  <c r="F16" i="1"/>
  <c r="E16" i="1"/>
  <c r="D16" i="1"/>
  <c r="C16" i="1"/>
  <c r="B16" i="1"/>
  <c r="K15" i="1"/>
  <c r="H15" i="1"/>
  <c r="G15" i="1"/>
  <c r="F15" i="1"/>
  <c r="E15" i="1"/>
  <c r="D15" i="1"/>
  <c r="C15" i="1"/>
  <c r="B15" i="1"/>
  <c r="P14" i="1"/>
  <c r="K14" i="1"/>
  <c r="H14" i="1"/>
  <c r="G14" i="1"/>
  <c r="F14" i="1"/>
  <c r="E14" i="1"/>
  <c r="D14" i="1"/>
  <c r="C14" i="1"/>
  <c r="B14" i="1"/>
  <c r="P13" i="1"/>
  <c r="K13" i="1"/>
  <c r="H13" i="1"/>
  <c r="G13" i="1"/>
  <c r="F13" i="1"/>
  <c r="E13" i="1"/>
  <c r="D13" i="1"/>
  <c r="C13" i="1"/>
  <c r="B13" i="1"/>
  <c r="P12" i="1"/>
  <c r="K12" i="1"/>
  <c r="H12" i="1"/>
  <c r="G12" i="1"/>
  <c r="F12" i="1"/>
  <c r="E12" i="1"/>
  <c r="D12" i="1"/>
  <c r="C12" i="1"/>
  <c r="B12" i="1"/>
  <c r="P11" i="1"/>
  <c r="K11" i="1"/>
  <c r="H11" i="1"/>
  <c r="G11" i="1"/>
  <c r="F11" i="1"/>
  <c r="E11" i="1"/>
  <c r="D11" i="1"/>
  <c r="C11" i="1"/>
  <c r="B11" i="1"/>
  <c r="P10" i="1"/>
  <c r="K10" i="1"/>
  <c r="H10" i="1"/>
  <c r="G10" i="1"/>
  <c r="F10" i="1"/>
  <c r="E10" i="1"/>
  <c r="D10" i="1"/>
  <c r="C10" i="1"/>
  <c r="B10" i="1"/>
  <c r="P9" i="1"/>
  <c r="K9" i="1"/>
  <c r="H9" i="1"/>
  <c r="G9" i="1"/>
  <c r="F9" i="1"/>
  <c r="E9" i="1"/>
  <c r="D9" i="1"/>
  <c r="C9" i="1"/>
  <c r="B9" i="1"/>
  <c r="P8" i="1"/>
  <c r="K8" i="1"/>
  <c r="H8" i="1"/>
  <c r="G8" i="1"/>
  <c r="F8" i="1"/>
  <c r="E8" i="1"/>
  <c r="D8" i="1"/>
  <c r="C8" i="1"/>
  <c r="B8" i="1"/>
  <c r="P7" i="1"/>
  <c r="K7" i="1"/>
  <c r="H7" i="1"/>
  <c r="G7" i="1"/>
  <c r="F7" i="1"/>
  <c r="E7" i="1"/>
  <c r="D7" i="1"/>
  <c r="C7" i="1"/>
  <c r="B7" i="1"/>
  <c r="P6" i="1"/>
  <c r="K6" i="1"/>
  <c r="H6" i="1"/>
  <c r="G6" i="1"/>
  <c r="F6" i="1"/>
  <c r="E6" i="1"/>
  <c r="D6" i="1"/>
  <c r="C6" i="1"/>
  <c r="B6" i="1"/>
  <c r="P5" i="1"/>
  <c r="K5" i="1"/>
  <c r="H5" i="1"/>
  <c r="G5" i="1"/>
  <c r="F5" i="1"/>
  <c r="E5" i="1"/>
  <c r="D5" i="1"/>
  <c r="C5" i="1"/>
  <c r="B5" i="1"/>
</calcChain>
</file>

<file path=xl/sharedStrings.xml><?xml version="1.0" encoding="utf-8"?>
<sst xmlns="http://schemas.openxmlformats.org/spreadsheetml/2006/main" count="22" uniqueCount="13">
  <si>
    <t>SUPERFICIES Y PRODUCCIONES DE CULTIVOS EN LA RIOJA. 07.17 TOMATE</t>
  </si>
  <si>
    <t>AÑOS</t>
  </si>
  <si>
    <t>SUPERFICIE (has)</t>
  </si>
  <si>
    <t>RENDIMIENTO (kg/ha)</t>
  </si>
  <si>
    <t>PRODUCCIÓN (t)</t>
  </si>
  <si>
    <t>PRECIO MEDIO (€/100 kg)</t>
  </si>
  <si>
    <t>VALOR MILES DE €</t>
  </si>
  <si>
    <t>Secano</t>
  </si>
  <si>
    <t>Regadío
Aire libre</t>
  </si>
  <si>
    <t>Regadío
Protegido</t>
  </si>
  <si>
    <t>TOTAL</t>
  </si>
  <si>
    <t>Fresco</t>
  </si>
  <si>
    <t>Industria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</si>
</sst>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4" x14ac:knownFonts="1">
    <font>
      <sz val="10"/>
      <name val="Arial"/>
    </font>
    <font>
      <b/>
      <sz val="9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4"/>
        <bgColor indexed="64"/>
      </patternFill>
    </fill>
  </fills>
  <borders count="25">
    <border>
      <left/>
      <right/>
      <top/>
      <bottom/>
      <diagonal/>
    </border>
    <border>
      <left style="medium">
        <color indexed="54"/>
      </left>
      <right style="thin">
        <color indexed="9"/>
      </right>
      <top style="medium">
        <color indexed="54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54"/>
      </top>
      <bottom style="thin">
        <color indexed="9"/>
      </bottom>
      <diagonal/>
    </border>
    <border>
      <left style="thin">
        <color indexed="9"/>
      </left>
      <right/>
      <top style="medium">
        <color indexed="54"/>
      </top>
      <bottom/>
      <diagonal/>
    </border>
    <border>
      <left/>
      <right/>
      <top style="medium">
        <color indexed="54"/>
      </top>
      <bottom/>
      <diagonal/>
    </border>
    <border>
      <left/>
      <right style="thin">
        <color indexed="9"/>
      </right>
      <top style="medium">
        <color indexed="54"/>
      </top>
      <bottom/>
      <diagonal/>
    </border>
    <border>
      <left/>
      <right style="medium">
        <color indexed="54"/>
      </right>
      <top style="medium">
        <color indexed="54"/>
      </top>
      <bottom/>
      <diagonal/>
    </border>
    <border>
      <left style="medium">
        <color indexed="54"/>
      </left>
      <right style="thin">
        <color indexed="9"/>
      </right>
      <top style="thin">
        <color indexed="9"/>
      </top>
      <bottom style="medium">
        <color indexed="5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54"/>
      </bottom>
      <diagonal/>
    </border>
    <border>
      <left style="thin">
        <color indexed="9"/>
      </left>
      <right style="medium">
        <color indexed="54"/>
      </right>
      <top style="thin">
        <color indexed="9"/>
      </top>
      <bottom style="medium">
        <color indexed="54"/>
      </bottom>
      <diagonal/>
    </border>
    <border>
      <left style="medium">
        <color indexed="54"/>
      </left>
      <right style="dashed">
        <color indexed="54"/>
      </right>
      <top style="medium">
        <color indexed="54"/>
      </top>
      <bottom style="dashed">
        <color indexed="54"/>
      </bottom>
      <diagonal/>
    </border>
    <border>
      <left style="dashed">
        <color indexed="54"/>
      </left>
      <right style="dashed">
        <color indexed="54"/>
      </right>
      <top style="medium">
        <color indexed="54"/>
      </top>
      <bottom style="dashed">
        <color indexed="54"/>
      </bottom>
      <diagonal/>
    </border>
    <border>
      <left style="dashed">
        <color indexed="54"/>
      </left>
      <right/>
      <top style="medium">
        <color indexed="54"/>
      </top>
      <bottom style="dashed">
        <color indexed="54"/>
      </bottom>
      <diagonal/>
    </border>
    <border>
      <left style="dashed">
        <color indexed="54"/>
      </left>
      <right style="medium">
        <color indexed="54"/>
      </right>
      <top style="medium">
        <color indexed="54"/>
      </top>
      <bottom style="dashed">
        <color indexed="54"/>
      </bottom>
      <diagonal/>
    </border>
    <border>
      <left style="medium">
        <color indexed="54"/>
      </left>
      <right style="dashed">
        <color indexed="54"/>
      </right>
      <top style="dashed">
        <color indexed="54"/>
      </top>
      <bottom style="dashed">
        <color indexed="54"/>
      </bottom>
      <diagonal/>
    </border>
    <border>
      <left style="dashed">
        <color indexed="54"/>
      </left>
      <right style="dashed">
        <color indexed="54"/>
      </right>
      <top style="dashed">
        <color indexed="54"/>
      </top>
      <bottom style="dashed">
        <color indexed="54"/>
      </bottom>
      <diagonal/>
    </border>
    <border>
      <left style="dashed">
        <color indexed="54"/>
      </left>
      <right/>
      <top style="dashed">
        <color indexed="54"/>
      </top>
      <bottom style="dashed">
        <color indexed="54"/>
      </bottom>
      <diagonal/>
    </border>
    <border>
      <left style="dashed">
        <color indexed="54"/>
      </left>
      <right style="medium">
        <color indexed="54"/>
      </right>
      <top style="dashed">
        <color indexed="54"/>
      </top>
      <bottom style="dashed">
        <color indexed="54"/>
      </bottom>
      <diagonal/>
    </border>
    <border>
      <left style="dashed">
        <color indexed="54"/>
      </left>
      <right style="dashed">
        <color indexed="54"/>
      </right>
      <top style="dashed">
        <color indexed="54"/>
      </top>
      <bottom/>
      <diagonal/>
    </border>
    <border>
      <left style="dashed">
        <color indexed="54"/>
      </left>
      <right style="medium">
        <color indexed="54"/>
      </right>
      <top style="dashed">
        <color indexed="54"/>
      </top>
      <bottom/>
      <diagonal/>
    </border>
    <border>
      <left style="medium">
        <color indexed="54"/>
      </left>
      <right style="dashed">
        <color indexed="54"/>
      </right>
      <top style="dashed">
        <color indexed="54"/>
      </top>
      <bottom/>
      <diagonal/>
    </border>
    <border>
      <left style="medium">
        <color indexed="54"/>
      </left>
      <right style="dashed">
        <color indexed="54"/>
      </right>
      <top/>
      <bottom style="medium">
        <color indexed="54"/>
      </bottom>
      <diagonal/>
    </border>
    <border>
      <left style="dashed">
        <color indexed="54"/>
      </left>
      <right style="dashed">
        <color indexed="54"/>
      </right>
      <top/>
      <bottom style="medium">
        <color indexed="54"/>
      </bottom>
      <diagonal/>
    </border>
    <border>
      <left style="dashed">
        <color indexed="54"/>
      </left>
      <right style="dashed">
        <color indexed="54"/>
      </right>
      <top style="dashed">
        <color indexed="54"/>
      </top>
      <bottom style="medium">
        <color indexed="54"/>
      </bottom>
      <diagonal/>
    </border>
    <border>
      <left style="dashed">
        <color indexed="54"/>
      </left>
      <right style="medium">
        <color indexed="54"/>
      </right>
      <top style="dashed">
        <color indexed="54"/>
      </top>
      <bottom style="medium">
        <color indexed="5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3" fontId="3" fillId="0" borderId="11" xfId="0" applyNumberFormat="1" applyFont="1" applyBorder="1" applyAlignment="1">
      <alignment horizontal="right" indent="1"/>
    </xf>
    <xf numFmtId="4" fontId="3" fillId="0" borderId="11" xfId="0" applyNumberFormat="1" applyFont="1" applyBorder="1" applyAlignment="1">
      <alignment horizontal="right" indent="1"/>
    </xf>
    <xf numFmtId="4" fontId="3" fillId="0" borderId="12" xfId="0" applyNumberFormat="1" applyFont="1" applyBorder="1" applyAlignment="1">
      <alignment horizontal="right" indent="1"/>
    </xf>
    <xf numFmtId="164" fontId="3" fillId="0" borderId="13" xfId="0" applyNumberFormat="1" applyFont="1" applyBorder="1" applyAlignment="1">
      <alignment horizontal="right" indent="1"/>
    </xf>
    <xf numFmtId="0" fontId="3" fillId="0" borderId="14" xfId="0" applyFont="1" applyBorder="1" applyAlignment="1">
      <alignment horizontal="center"/>
    </xf>
    <xf numFmtId="3" fontId="3" fillId="0" borderId="15" xfId="0" applyNumberFormat="1" applyFont="1" applyBorder="1" applyAlignment="1">
      <alignment horizontal="right" indent="1"/>
    </xf>
    <xf numFmtId="4" fontId="3" fillId="0" borderId="15" xfId="0" applyNumberFormat="1" applyFont="1" applyBorder="1" applyAlignment="1">
      <alignment horizontal="right" indent="1"/>
    </xf>
    <xf numFmtId="4" fontId="3" fillId="0" borderId="16" xfId="0" applyNumberFormat="1" applyFont="1" applyBorder="1" applyAlignment="1">
      <alignment horizontal="right" indent="1"/>
    </xf>
    <xf numFmtId="164" fontId="3" fillId="0" borderId="17" xfId="0" applyNumberFormat="1" applyFont="1" applyBorder="1" applyAlignment="1">
      <alignment horizontal="right" indent="1"/>
    </xf>
    <xf numFmtId="4" fontId="3" fillId="0" borderId="18" xfId="0" applyNumberFormat="1" applyFont="1" applyBorder="1" applyAlignment="1">
      <alignment horizontal="right" indent="1"/>
    </xf>
    <xf numFmtId="164" fontId="3" fillId="0" borderId="19" xfId="0" applyNumberFormat="1" applyFont="1" applyBorder="1" applyAlignment="1">
      <alignment horizontal="right" indent="1"/>
    </xf>
    <xf numFmtId="0" fontId="3" fillId="0" borderId="20" xfId="0" applyFont="1" applyBorder="1" applyAlignment="1">
      <alignment horizontal="center"/>
    </xf>
    <xf numFmtId="3" fontId="3" fillId="0" borderId="18" xfId="0" applyNumberFormat="1" applyFont="1" applyBorder="1" applyAlignment="1">
      <alignment horizontal="right" indent="1"/>
    </xf>
    <xf numFmtId="4" fontId="3" fillId="0" borderId="18" xfId="0" applyNumberFormat="1" applyFont="1" applyFill="1" applyBorder="1" applyAlignment="1">
      <alignment horizontal="right" indent="1"/>
    </xf>
    <xf numFmtId="3" fontId="3" fillId="0" borderId="15" xfId="0" applyNumberFormat="1" applyFont="1" applyFill="1" applyBorder="1" applyAlignment="1">
      <alignment horizontal="right" indent="1"/>
    </xf>
    <xf numFmtId="0" fontId="3" fillId="0" borderId="21" xfId="0" applyFont="1" applyBorder="1" applyAlignment="1">
      <alignment horizontal="center"/>
    </xf>
    <xf numFmtId="3" fontId="3" fillId="0" borderId="22" xfId="0" applyNumberFormat="1" applyFont="1" applyBorder="1" applyAlignment="1">
      <alignment horizontal="right" indent="1"/>
    </xf>
    <xf numFmtId="4" fontId="3" fillId="0" borderId="23" xfId="0" applyNumberFormat="1" applyFont="1" applyFill="1" applyBorder="1" applyAlignment="1">
      <alignment horizontal="right" indent="1"/>
    </xf>
    <xf numFmtId="164" fontId="3" fillId="0" borderId="24" xfId="0" applyNumberFormat="1" applyFont="1" applyBorder="1" applyAlignment="1">
      <alignment horizontal="righ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 la superficie total de tomate en La Rioja</a:t>
            </a:r>
          </a:p>
        </c:rich>
      </c:tx>
      <c:layout>
        <c:manualLayout>
          <c:xMode val="edge"/>
          <c:yMode val="edge"/>
          <c:x val="0.35638839093240149"/>
          <c:y val="4.20566783990710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0912631814953896E-2"/>
          <c:y val="0.17757049861843471"/>
          <c:w val="0.93467907086698376"/>
          <c:h val="0.6848752327007277"/>
        </c:manualLayout>
      </c:layout>
      <c:lineChart>
        <c:grouping val="standard"/>
        <c:varyColors val="0"/>
        <c:ser>
          <c:idx val="1"/>
          <c:order val="0"/>
          <c:tx>
            <c:strRef>
              <c:f>'17 Tomate'!$E$4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chemeClr val="accent2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'17 Tomate'!$A$5:$A$36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'17 Tomate'!$E$5:$E$36</c:f>
              <c:numCache>
                <c:formatCode>#,##0</c:formatCode>
                <c:ptCount val="32"/>
                <c:pt idx="0">
                  <c:v>1537</c:v>
                </c:pt>
                <c:pt idx="1">
                  <c:v>1145</c:v>
                </c:pt>
                <c:pt idx="2">
                  <c:v>1041</c:v>
                </c:pt>
                <c:pt idx="3">
                  <c:v>1204</c:v>
                </c:pt>
                <c:pt idx="4">
                  <c:v>1316</c:v>
                </c:pt>
                <c:pt idx="5">
                  <c:v>1222</c:v>
                </c:pt>
                <c:pt idx="6">
                  <c:v>1116</c:v>
                </c:pt>
                <c:pt idx="7">
                  <c:v>908</c:v>
                </c:pt>
                <c:pt idx="8">
                  <c:v>814</c:v>
                </c:pt>
                <c:pt idx="9">
                  <c:v>728</c:v>
                </c:pt>
                <c:pt idx="10">
                  <c:v>611</c:v>
                </c:pt>
                <c:pt idx="11">
                  <c:v>474</c:v>
                </c:pt>
                <c:pt idx="12">
                  <c:v>382</c:v>
                </c:pt>
                <c:pt idx="13">
                  <c:v>358</c:v>
                </c:pt>
                <c:pt idx="14">
                  <c:v>387</c:v>
                </c:pt>
                <c:pt idx="15">
                  <c:v>276</c:v>
                </c:pt>
                <c:pt idx="16">
                  <c:v>233</c:v>
                </c:pt>
                <c:pt idx="17">
                  <c:v>184</c:v>
                </c:pt>
                <c:pt idx="18">
                  <c:v>159</c:v>
                </c:pt>
                <c:pt idx="19">
                  <c:v>200</c:v>
                </c:pt>
                <c:pt idx="20">
                  <c:v>264</c:v>
                </c:pt>
                <c:pt idx="21">
                  <c:v>211</c:v>
                </c:pt>
                <c:pt idx="22">
                  <c:v>196</c:v>
                </c:pt>
                <c:pt idx="23">
                  <c:v>163</c:v>
                </c:pt>
                <c:pt idx="24">
                  <c:v>175</c:v>
                </c:pt>
                <c:pt idx="25">
                  <c:v>170</c:v>
                </c:pt>
                <c:pt idx="26">
                  <c:v>214</c:v>
                </c:pt>
                <c:pt idx="27">
                  <c:v>237</c:v>
                </c:pt>
                <c:pt idx="28">
                  <c:v>210</c:v>
                </c:pt>
                <c:pt idx="29">
                  <c:v>193</c:v>
                </c:pt>
                <c:pt idx="30">
                  <c:v>177</c:v>
                </c:pt>
                <c:pt idx="31">
                  <c:v>105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5F-42DA-AF43-056EE9F3CF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7526208"/>
        <c:axId val="1"/>
      </c:lineChart>
      <c:catAx>
        <c:axId val="457526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(ha)</a:t>
                </a:r>
              </a:p>
            </c:rich>
          </c:tx>
          <c:layout>
            <c:manualLayout>
              <c:xMode val="edge"/>
              <c:yMode val="edge"/>
              <c:x val="4.1306436119116233E-2"/>
              <c:y val="6.0748212924997283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7526208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 la producción de tomate en La Rioja</a:t>
            </a:r>
          </a:p>
        </c:rich>
      </c:tx>
      <c:layout>
        <c:manualLayout>
          <c:xMode val="edge"/>
          <c:yMode val="edge"/>
          <c:x val="0.36564319575216248"/>
          <c:y val="4.14746543778801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2380067619018612E-2"/>
          <c:y val="0.17972390670881946"/>
          <c:w val="0.9232250007614754"/>
          <c:h val="0.68726271528770611"/>
        </c:manualLayout>
      </c:layout>
      <c:lineChart>
        <c:grouping val="standard"/>
        <c:varyColors val="0"/>
        <c:ser>
          <c:idx val="1"/>
          <c:order val="0"/>
          <c:tx>
            <c:strRef>
              <c:f>'17 Tomate'!$K$4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'17 Tomate'!$A$5:$A$36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'17 Tomate'!$K$5:$K$28</c:f>
              <c:numCache>
                <c:formatCode>#,##0</c:formatCode>
                <c:ptCount val="24"/>
                <c:pt idx="0">
                  <c:v>72535</c:v>
                </c:pt>
                <c:pt idx="1">
                  <c:v>54850</c:v>
                </c:pt>
                <c:pt idx="2">
                  <c:v>37050</c:v>
                </c:pt>
                <c:pt idx="3">
                  <c:v>60110</c:v>
                </c:pt>
                <c:pt idx="4">
                  <c:v>70851</c:v>
                </c:pt>
                <c:pt idx="5">
                  <c:v>62765</c:v>
                </c:pt>
                <c:pt idx="6">
                  <c:v>57326</c:v>
                </c:pt>
                <c:pt idx="7">
                  <c:v>38977</c:v>
                </c:pt>
                <c:pt idx="8">
                  <c:v>46001</c:v>
                </c:pt>
                <c:pt idx="9">
                  <c:v>42283</c:v>
                </c:pt>
                <c:pt idx="10">
                  <c:v>36948</c:v>
                </c:pt>
                <c:pt idx="11">
                  <c:v>30234</c:v>
                </c:pt>
                <c:pt idx="12">
                  <c:v>23176</c:v>
                </c:pt>
                <c:pt idx="13">
                  <c:v>18594</c:v>
                </c:pt>
                <c:pt idx="14">
                  <c:v>21660</c:v>
                </c:pt>
                <c:pt idx="15">
                  <c:v>16413</c:v>
                </c:pt>
                <c:pt idx="16">
                  <c:v>14340</c:v>
                </c:pt>
                <c:pt idx="17">
                  <c:v>11753</c:v>
                </c:pt>
                <c:pt idx="18">
                  <c:v>9612</c:v>
                </c:pt>
                <c:pt idx="19">
                  <c:v>12457</c:v>
                </c:pt>
                <c:pt idx="20">
                  <c:v>16940</c:v>
                </c:pt>
                <c:pt idx="21">
                  <c:v>13975</c:v>
                </c:pt>
                <c:pt idx="22">
                  <c:v>14567</c:v>
                </c:pt>
                <c:pt idx="23">
                  <c:v>10507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BB0-464C-A76A-5A800CB3FAA0}"/>
            </c:ext>
          </c:extLst>
        </c:ser>
        <c:ser>
          <c:idx val="0"/>
          <c:order val="1"/>
          <c:tx>
            <c:strRef>
              <c:f>'17 Tomate'!$I$3:$K$3</c:f>
              <c:strCache>
                <c:ptCount val="1"/>
                <c:pt idx="0">
                  <c:v>PRODUCCIÓN (t)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'17 Tomate'!$A$5:$A$36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'17 Tomate'!$K$5:$K$36</c:f>
              <c:numCache>
                <c:formatCode>#,##0</c:formatCode>
                <c:ptCount val="32"/>
                <c:pt idx="0">
                  <c:v>72535</c:v>
                </c:pt>
                <c:pt idx="1">
                  <c:v>54850</c:v>
                </c:pt>
                <c:pt idx="2">
                  <c:v>37050</c:v>
                </c:pt>
                <c:pt idx="3">
                  <c:v>60110</c:v>
                </c:pt>
                <c:pt idx="4">
                  <c:v>70851</c:v>
                </c:pt>
                <c:pt idx="5">
                  <c:v>62765</c:v>
                </c:pt>
                <c:pt idx="6">
                  <c:v>57326</c:v>
                </c:pt>
                <c:pt idx="7">
                  <c:v>38977</c:v>
                </c:pt>
                <c:pt idx="8">
                  <c:v>46001</c:v>
                </c:pt>
                <c:pt idx="9">
                  <c:v>42283</c:v>
                </c:pt>
                <c:pt idx="10">
                  <c:v>36948</c:v>
                </c:pt>
                <c:pt idx="11">
                  <c:v>30234</c:v>
                </c:pt>
                <c:pt idx="12">
                  <c:v>23176</c:v>
                </c:pt>
                <c:pt idx="13">
                  <c:v>18594</c:v>
                </c:pt>
                <c:pt idx="14">
                  <c:v>21660</c:v>
                </c:pt>
                <c:pt idx="15">
                  <c:v>16413</c:v>
                </c:pt>
                <c:pt idx="16">
                  <c:v>14340</c:v>
                </c:pt>
                <c:pt idx="17">
                  <c:v>11753</c:v>
                </c:pt>
                <c:pt idx="18">
                  <c:v>9612</c:v>
                </c:pt>
                <c:pt idx="19">
                  <c:v>12457</c:v>
                </c:pt>
                <c:pt idx="20">
                  <c:v>16940</c:v>
                </c:pt>
                <c:pt idx="21">
                  <c:v>13975</c:v>
                </c:pt>
                <c:pt idx="22">
                  <c:v>14567</c:v>
                </c:pt>
                <c:pt idx="23">
                  <c:v>10507</c:v>
                </c:pt>
                <c:pt idx="24">
                  <c:v>10880</c:v>
                </c:pt>
                <c:pt idx="25">
                  <c:v>12986</c:v>
                </c:pt>
                <c:pt idx="26">
                  <c:v>15840</c:v>
                </c:pt>
                <c:pt idx="27">
                  <c:v>18800</c:v>
                </c:pt>
                <c:pt idx="28">
                  <c:v>15861</c:v>
                </c:pt>
                <c:pt idx="29">
                  <c:v>14037</c:v>
                </c:pt>
                <c:pt idx="30">
                  <c:v>12989</c:v>
                </c:pt>
                <c:pt idx="31">
                  <c:v>8589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B0-464C-A76A-5A800CB3FA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7526536"/>
        <c:axId val="1"/>
      </c:lineChart>
      <c:catAx>
        <c:axId val="457526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(t)</a:t>
                </a:r>
              </a:p>
            </c:rich>
          </c:tx>
          <c:layout>
            <c:manualLayout>
              <c:xMode val="edge"/>
              <c:yMode val="edge"/>
              <c:x val="4.894433781190019E-2"/>
              <c:y val="2.304147465437788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7526536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del valor de la producción de tomate en La Rioja</a:t>
            </a:r>
          </a:p>
        </c:rich>
      </c:tx>
      <c:layout>
        <c:manualLayout>
          <c:xMode val="edge"/>
          <c:yMode val="edge"/>
          <c:x val="0.34197916903038417"/>
          <c:y val="4.18604651162790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5715710288062756E-2"/>
          <c:y val="0.18139534883720931"/>
          <c:w val="0.92987599239387497"/>
          <c:h val="0.70215263103064984"/>
        </c:manualLayout>
      </c:layout>
      <c:lineChart>
        <c:grouping val="standard"/>
        <c:varyColors val="0"/>
        <c:ser>
          <c:idx val="1"/>
          <c:order val="0"/>
          <c:tx>
            <c:strRef>
              <c:f>'17 Tomate'!$P$3:$P$4</c:f>
              <c:strCache>
                <c:ptCount val="2"/>
                <c:pt idx="0">
                  <c:v>VALOR MILES DE €</c:v>
                </c:pt>
                <c:pt idx="1">
                  <c:v>TOTAL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'17 Tomate'!$A$5:$A$35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'17 Tomate'!$P$5:$P$35</c:f>
              <c:numCache>
                <c:formatCode>#,##0.0</c:formatCode>
                <c:ptCount val="31"/>
                <c:pt idx="0">
                  <c:v>11554.457706778216</c:v>
                </c:pt>
                <c:pt idx="1">
                  <c:v>9084.2979577608694</c:v>
                </c:pt>
                <c:pt idx="2">
                  <c:v>7279.4586082963715</c:v>
                </c:pt>
                <c:pt idx="3">
                  <c:v>11701.104660247858</c:v>
                </c:pt>
                <c:pt idx="4">
                  <c:v>14545.093938191916</c:v>
                </c:pt>
                <c:pt idx="5">
                  <c:v>11340.377195196712</c:v>
                </c:pt>
                <c:pt idx="6">
                  <c:v>12878.054644020531</c:v>
                </c:pt>
                <c:pt idx="7">
                  <c:v>7980.7916531438941</c:v>
                </c:pt>
                <c:pt idx="8">
                  <c:v>10559.782674023056</c:v>
                </c:pt>
                <c:pt idx="9">
                  <c:v>10425.155962641089</c:v>
                </c:pt>
                <c:pt idx="10">
                  <c:v>9181.2999999999993</c:v>
                </c:pt>
                <c:pt idx="11">
                  <c:v>6524.5</c:v>
                </c:pt>
                <c:pt idx="12">
                  <c:v>7905.09</c:v>
                </c:pt>
                <c:pt idx="13">
                  <c:v>6222.42</c:v>
                </c:pt>
                <c:pt idx="14">
                  <c:v>3487.0099999999998</c:v>
                </c:pt>
                <c:pt idx="15">
                  <c:v>2347.09</c:v>
                </c:pt>
                <c:pt idx="16">
                  <c:v>4891.32</c:v>
                </c:pt>
                <c:pt idx="17">
                  <c:v>3905.6000000000004</c:v>
                </c:pt>
                <c:pt idx="18">
                  <c:v>3829.25</c:v>
                </c:pt>
                <c:pt idx="19">
                  <c:v>2486.8000000000002</c:v>
                </c:pt>
                <c:pt idx="20">
                  <c:v>4520.7</c:v>
                </c:pt>
                <c:pt idx="21">
                  <c:v>3175.4</c:v>
                </c:pt>
                <c:pt idx="22">
                  <c:v>4019.2</c:v>
                </c:pt>
                <c:pt idx="23">
                  <c:v>3101.95</c:v>
                </c:pt>
                <c:pt idx="24">
                  <c:v>3370.56</c:v>
                </c:pt>
                <c:pt idx="25">
                  <c:v>4343.3599999999997</c:v>
                </c:pt>
                <c:pt idx="26">
                  <c:v>4833.72</c:v>
                </c:pt>
                <c:pt idx="27">
                  <c:v>6454.62</c:v>
                </c:pt>
                <c:pt idx="28">
                  <c:v>4721.51</c:v>
                </c:pt>
                <c:pt idx="29">
                  <c:v>5568.52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0F-487D-86E1-FB59E5C653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7529488"/>
        <c:axId val="1"/>
      </c:lineChart>
      <c:catAx>
        <c:axId val="457529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(M€)</a:t>
                </a:r>
              </a:p>
            </c:rich>
          </c:tx>
          <c:layout>
            <c:manualLayout>
              <c:xMode val="edge"/>
              <c:yMode val="edge"/>
              <c:x val="4.4188280499519693E-2"/>
              <c:y val="6.511627906976744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7529488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36</xdr:row>
      <xdr:rowOff>152400</xdr:rowOff>
    </xdr:from>
    <xdr:to>
      <xdr:col>16</xdr:col>
      <xdr:colOff>9525</xdr:colOff>
      <xdr:row>49</xdr:row>
      <xdr:rowOff>114300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50</xdr:row>
      <xdr:rowOff>0</xdr:rowOff>
    </xdr:from>
    <xdr:to>
      <xdr:col>16</xdr:col>
      <xdr:colOff>0</xdr:colOff>
      <xdr:row>62</xdr:row>
      <xdr:rowOff>123825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63</xdr:row>
      <xdr:rowOff>19050</xdr:rowOff>
    </xdr:from>
    <xdr:to>
      <xdr:col>16</xdr:col>
      <xdr:colOff>0</xdr:colOff>
      <xdr:row>75</xdr:row>
      <xdr:rowOff>123825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ESTUDIOS/Estad&#237;stica%20Web/Fichas%20cultivos/07%20Hortaliza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1998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199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3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4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1990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8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9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0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1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3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4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5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6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1991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8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9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20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2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199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199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199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1995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199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199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HORTALIZAS"/>
      <sheetName val="01 Repollo"/>
      <sheetName val="03 Espárrago"/>
      <sheetName val="04 Apio"/>
      <sheetName val="05 Lechuga"/>
      <sheetName val="06 Escarola"/>
      <sheetName val="07 Espinaca"/>
      <sheetName val="08 Acelga"/>
      <sheetName val="09 Cardo"/>
      <sheetName val="10 Borraja"/>
      <sheetName val="11 Sandía"/>
      <sheetName val="12 Melón"/>
      <sheetName val="13-1 Calabaza"/>
      <sheetName val="13-2 Calabacín"/>
      <sheetName val="14 Pepino"/>
      <sheetName val="16 Berenjena"/>
      <sheetName val="17 Tomate"/>
      <sheetName val="18 Pimiento"/>
      <sheetName val="19 Guindilla"/>
      <sheetName val="20 Fresa"/>
      <sheetName val="21 Alcachofa"/>
      <sheetName val="22 Coliflor"/>
      <sheetName val="22A Bróculi"/>
      <sheetName val="23 Ajo"/>
      <sheetName val="24 Cebolla"/>
      <sheetName val="26 Puerro"/>
      <sheetName val="27 Remolacha"/>
      <sheetName val="28 Zanahoria"/>
      <sheetName val="29 Rábano"/>
      <sheetName val="30 Nabo"/>
      <sheetName val="31 Judías V"/>
      <sheetName val="32 Guisantes V"/>
      <sheetName val="33 Habas V"/>
      <sheetName val="34 Champiñón"/>
      <sheetName val="35 Setas"/>
    </sheetNames>
    <sheetDataSet>
      <sheetData sheetId="0" refreshError="1"/>
      <sheetData sheetId="1">
        <row r="3">
          <cell r="K3" t="str">
            <v>VALOR
MILES DE €</v>
          </cell>
        </row>
      </sheetData>
      <sheetData sheetId="2">
        <row r="3">
          <cell r="I3" t="str">
            <v>PRODUCCIÓN
 (t)</v>
          </cell>
        </row>
      </sheetData>
      <sheetData sheetId="3">
        <row r="3">
          <cell r="I3" t="str">
            <v>PRODUCCIÓN
 (t)</v>
          </cell>
        </row>
      </sheetData>
      <sheetData sheetId="4">
        <row r="3">
          <cell r="I3" t="str">
            <v>PRODUCCIÓN
 (t)</v>
          </cell>
        </row>
      </sheetData>
      <sheetData sheetId="5">
        <row r="3">
          <cell r="I3" t="str">
            <v>PRODUCCIÓN
 (t)</v>
          </cell>
        </row>
      </sheetData>
      <sheetData sheetId="6">
        <row r="3">
          <cell r="I3" t="str">
            <v>PRODUCCIÓN
 (t)</v>
          </cell>
        </row>
      </sheetData>
      <sheetData sheetId="7">
        <row r="3">
          <cell r="I3" t="str">
            <v>PRODUCCIÓN
 (t)</v>
          </cell>
        </row>
      </sheetData>
      <sheetData sheetId="8">
        <row r="3">
          <cell r="I3" t="str">
            <v>PRODUCCIÓN
 (t)</v>
          </cell>
        </row>
      </sheetData>
      <sheetData sheetId="9">
        <row r="3">
          <cell r="I3" t="str">
            <v>PRODUCCIÓN
 (t)</v>
          </cell>
        </row>
      </sheetData>
      <sheetData sheetId="10">
        <row r="3">
          <cell r="I3" t="str">
            <v>PRODUCCIÓN
 (t)</v>
          </cell>
        </row>
      </sheetData>
      <sheetData sheetId="11">
        <row r="3">
          <cell r="I3" t="str">
            <v>PRODUCCIÓN
 (t)</v>
          </cell>
        </row>
      </sheetData>
      <sheetData sheetId="12">
        <row r="3">
          <cell r="I3" t="str">
            <v>PRODUCCIÓN
 (t)</v>
          </cell>
        </row>
      </sheetData>
      <sheetData sheetId="13">
        <row r="3">
          <cell r="I3" t="str">
            <v>PRODUCCIÓN
 (t)</v>
          </cell>
        </row>
      </sheetData>
      <sheetData sheetId="14">
        <row r="3">
          <cell r="I3" t="str">
            <v>PRODUCCIÓN
 (t)</v>
          </cell>
        </row>
      </sheetData>
      <sheetData sheetId="15">
        <row r="3">
          <cell r="I3" t="str">
            <v>PRODUCCIÓN
 (t)</v>
          </cell>
        </row>
      </sheetData>
      <sheetData sheetId="16">
        <row r="3">
          <cell r="I3" t="str">
            <v>PRODUCCIÓN
 (t)</v>
          </cell>
        </row>
      </sheetData>
      <sheetData sheetId="17">
        <row r="3">
          <cell r="I3" t="str">
            <v>PRODUCCIÓN (t)</v>
          </cell>
        </row>
        <row r="4">
          <cell r="E4" t="str">
            <v>TOTAL</v>
          </cell>
          <cell r="K4" t="str">
            <v>TOTAL</v>
          </cell>
          <cell r="P4" t="str">
            <v>TOTAL</v>
          </cell>
        </row>
        <row r="5">
          <cell r="A5">
            <v>1990</v>
          </cell>
          <cell r="E5">
            <v>1537</v>
          </cell>
          <cell r="K5">
            <v>72535</v>
          </cell>
          <cell r="P5">
            <v>11554.457706778216</v>
          </cell>
        </row>
        <row r="6">
          <cell r="A6">
            <v>1991</v>
          </cell>
          <cell r="E6">
            <v>1145</v>
          </cell>
          <cell r="K6">
            <v>54850</v>
          </cell>
          <cell r="P6">
            <v>9084.2979577608694</v>
          </cell>
        </row>
        <row r="7">
          <cell r="A7">
            <v>1992</v>
          </cell>
          <cell r="E7">
            <v>1041</v>
          </cell>
          <cell r="K7">
            <v>37050</v>
          </cell>
          <cell r="P7">
            <v>7279.4586082963715</v>
          </cell>
        </row>
        <row r="8">
          <cell r="A8">
            <v>1993</v>
          </cell>
          <cell r="E8">
            <v>1204</v>
          </cell>
          <cell r="K8">
            <v>60110</v>
          </cell>
          <cell r="P8">
            <v>11701.104660247858</v>
          </cell>
        </row>
        <row r="9">
          <cell r="A9">
            <v>1994</v>
          </cell>
          <cell r="E9">
            <v>1316</v>
          </cell>
          <cell r="K9">
            <v>70851</v>
          </cell>
          <cell r="P9">
            <v>14545.093938191916</v>
          </cell>
        </row>
        <row r="10">
          <cell r="A10">
            <v>1995</v>
          </cell>
          <cell r="E10">
            <v>1222</v>
          </cell>
          <cell r="K10">
            <v>62765</v>
          </cell>
          <cell r="P10">
            <v>11340.377195196712</v>
          </cell>
        </row>
        <row r="11">
          <cell r="A11">
            <v>1996</v>
          </cell>
          <cell r="E11">
            <v>1116</v>
          </cell>
          <cell r="K11">
            <v>57326</v>
          </cell>
          <cell r="P11">
            <v>12878.054644020531</v>
          </cell>
        </row>
        <row r="12">
          <cell r="A12">
            <v>1997</v>
          </cell>
          <cell r="E12">
            <v>908</v>
          </cell>
          <cell r="K12">
            <v>38977</v>
          </cell>
          <cell r="P12">
            <v>7980.7916531438941</v>
          </cell>
        </row>
        <row r="13">
          <cell r="A13">
            <v>1998</v>
          </cell>
          <cell r="E13">
            <v>814</v>
          </cell>
          <cell r="K13">
            <v>46001</v>
          </cell>
          <cell r="P13">
            <v>10559.782674023056</v>
          </cell>
        </row>
        <row r="14">
          <cell r="A14">
            <v>1999</v>
          </cell>
          <cell r="E14">
            <v>728</v>
          </cell>
          <cell r="K14">
            <v>42283</v>
          </cell>
          <cell r="P14">
            <v>10425.155962641089</v>
          </cell>
        </row>
        <row r="15">
          <cell r="A15">
            <v>2000</v>
          </cell>
          <cell r="E15">
            <v>611</v>
          </cell>
          <cell r="K15">
            <v>36948</v>
          </cell>
          <cell r="P15">
            <v>9181.2999999999993</v>
          </cell>
        </row>
        <row r="16">
          <cell r="A16">
            <v>2001</v>
          </cell>
          <cell r="E16">
            <v>474</v>
          </cell>
          <cell r="K16">
            <v>30234</v>
          </cell>
          <cell r="P16">
            <v>6524.5</v>
          </cell>
        </row>
        <row r="17">
          <cell r="A17">
            <v>2002</v>
          </cell>
          <cell r="E17">
            <v>382</v>
          </cell>
          <cell r="K17">
            <v>23176</v>
          </cell>
          <cell r="P17">
            <v>7905.09</v>
          </cell>
        </row>
        <row r="18">
          <cell r="A18">
            <v>2003</v>
          </cell>
          <cell r="E18">
            <v>358</v>
          </cell>
          <cell r="K18">
            <v>18594</v>
          </cell>
          <cell r="P18">
            <v>6222.42</v>
          </cell>
        </row>
        <row r="19">
          <cell r="A19">
            <v>2004</v>
          </cell>
          <cell r="E19">
            <v>387</v>
          </cell>
          <cell r="K19">
            <v>21660</v>
          </cell>
          <cell r="P19">
            <v>3487.0099999999998</v>
          </cell>
        </row>
        <row r="20">
          <cell r="A20">
            <v>2005</v>
          </cell>
          <cell r="E20">
            <v>276</v>
          </cell>
          <cell r="K20">
            <v>16413</v>
          </cell>
          <cell r="P20">
            <v>2347.09</v>
          </cell>
        </row>
        <row r="21">
          <cell r="A21">
            <v>2006</v>
          </cell>
          <cell r="E21">
            <v>233</v>
          </cell>
          <cell r="K21">
            <v>14340</v>
          </cell>
          <cell r="P21">
            <v>4891.32</v>
          </cell>
        </row>
        <row r="22">
          <cell r="A22">
            <v>2007</v>
          </cell>
          <cell r="E22">
            <v>184</v>
          </cell>
          <cell r="K22">
            <v>11753</v>
          </cell>
          <cell r="P22">
            <v>3905.6000000000004</v>
          </cell>
        </row>
        <row r="23">
          <cell r="A23">
            <v>2008</v>
          </cell>
          <cell r="E23">
            <v>159</v>
          </cell>
          <cell r="K23">
            <v>9612</v>
          </cell>
          <cell r="P23">
            <v>3829.25</v>
          </cell>
        </row>
        <row r="24">
          <cell r="A24">
            <v>2009</v>
          </cell>
          <cell r="E24">
            <v>200</v>
          </cell>
          <cell r="K24">
            <v>12457</v>
          </cell>
          <cell r="P24">
            <v>2486.8000000000002</v>
          </cell>
        </row>
        <row r="25">
          <cell r="A25">
            <v>2010</v>
          </cell>
          <cell r="E25">
            <v>264</v>
          </cell>
          <cell r="K25">
            <v>16940</v>
          </cell>
          <cell r="P25">
            <v>4520.7</v>
          </cell>
        </row>
        <row r="26">
          <cell r="A26">
            <v>2011</v>
          </cell>
          <cell r="E26">
            <v>211</v>
          </cell>
          <cell r="K26">
            <v>13975</v>
          </cell>
          <cell r="P26">
            <v>3175.4</v>
          </cell>
        </row>
        <row r="27">
          <cell r="A27">
            <v>2012</v>
          </cell>
          <cell r="E27">
            <v>196</v>
          </cell>
          <cell r="K27">
            <v>14567</v>
          </cell>
          <cell r="P27">
            <v>4019.2</v>
          </cell>
        </row>
        <row r="28">
          <cell r="A28">
            <v>2013</v>
          </cell>
          <cell r="E28">
            <v>163</v>
          </cell>
          <cell r="K28">
            <v>10507</v>
          </cell>
          <cell r="P28">
            <v>3101.95</v>
          </cell>
        </row>
        <row r="29">
          <cell r="A29">
            <v>2014</v>
          </cell>
          <cell r="E29">
            <v>175</v>
          </cell>
          <cell r="K29">
            <v>10880</v>
          </cell>
          <cell r="P29">
            <v>3370.56</v>
          </cell>
        </row>
        <row r="30">
          <cell r="A30">
            <v>2015</v>
          </cell>
          <cell r="E30">
            <v>170</v>
          </cell>
          <cell r="K30">
            <v>12986</v>
          </cell>
          <cell r="P30">
            <v>4343.3599999999997</v>
          </cell>
        </row>
        <row r="31">
          <cell r="A31">
            <v>2016</v>
          </cell>
          <cell r="E31">
            <v>214</v>
          </cell>
          <cell r="K31">
            <v>15840</v>
          </cell>
          <cell r="P31">
            <v>4833.72</v>
          </cell>
        </row>
        <row r="32">
          <cell r="A32">
            <v>2017</v>
          </cell>
          <cell r="E32">
            <v>237</v>
          </cell>
          <cell r="K32">
            <v>18800</v>
          </cell>
          <cell r="P32">
            <v>6454.62</v>
          </cell>
        </row>
        <row r="33">
          <cell r="A33">
            <v>2018</v>
          </cell>
          <cell r="E33">
            <v>210</v>
          </cell>
          <cell r="K33">
            <v>15861</v>
          </cell>
          <cell r="P33">
            <v>4721.51</v>
          </cell>
        </row>
        <row r="34">
          <cell r="A34">
            <v>2019</v>
          </cell>
          <cell r="E34">
            <v>193</v>
          </cell>
          <cell r="K34">
            <v>14037</v>
          </cell>
          <cell r="P34">
            <v>5568.52</v>
          </cell>
        </row>
        <row r="35">
          <cell r="A35">
            <v>2020</v>
          </cell>
          <cell r="E35">
            <v>177</v>
          </cell>
          <cell r="K35">
            <v>12989</v>
          </cell>
        </row>
        <row r="36">
          <cell r="A36">
            <v>2021</v>
          </cell>
          <cell r="E36">
            <v>105</v>
          </cell>
          <cell r="K36">
            <v>8589</v>
          </cell>
        </row>
      </sheetData>
      <sheetData sheetId="18">
        <row r="3">
          <cell r="I3" t="str">
            <v>PRODUCCIÓN (t)</v>
          </cell>
        </row>
      </sheetData>
      <sheetData sheetId="19">
        <row r="3">
          <cell r="I3" t="str">
            <v>PRODUCCIÓN
 (t)</v>
          </cell>
        </row>
      </sheetData>
      <sheetData sheetId="20">
        <row r="3">
          <cell r="I3" t="str">
            <v>PRODUCCIÓN
 (t)</v>
          </cell>
        </row>
      </sheetData>
      <sheetData sheetId="21">
        <row r="4">
          <cell r="E4" t="str">
            <v>TOTAL</v>
          </cell>
        </row>
      </sheetData>
      <sheetData sheetId="22">
        <row r="3">
          <cell r="I3" t="str">
            <v>PRODUCCIÓN
 (t)</v>
          </cell>
        </row>
      </sheetData>
      <sheetData sheetId="23">
        <row r="3">
          <cell r="I3" t="str">
            <v>PRODUCCIÓN
 (t)</v>
          </cell>
        </row>
      </sheetData>
      <sheetData sheetId="24">
        <row r="3">
          <cell r="I3" t="str">
            <v>PRODUCCIÓN
 (t)</v>
          </cell>
        </row>
      </sheetData>
      <sheetData sheetId="25">
        <row r="3">
          <cell r="I3" t="str">
            <v>PRODUCCIÓN
 (t)</v>
          </cell>
        </row>
      </sheetData>
      <sheetData sheetId="26">
        <row r="3">
          <cell r="I3" t="str">
            <v>PRODUCCIÓN
 (t)</v>
          </cell>
        </row>
      </sheetData>
      <sheetData sheetId="27">
        <row r="3">
          <cell r="I3" t="str">
            <v>PRODUCCIÓN
 (t)</v>
          </cell>
        </row>
      </sheetData>
      <sheetData sheetId="28">
        <row r="3">
          <cell r="I3" t="str">
            <v>PRODUCCIÓN
 (t)</v>
          </cell>
        </row>
      </sheetData>
      <sheetData sheetId="29">
        <row r="3">
          <cell r="I3" t="str">
            <v>PRODUCCIÓN
 (t)</v>
          </cell>
        </row>
      </sheetData>
      <sheetData sheetId="30">
        <row r="3">
          <cell r="I3" t="str">
            <v>PRODUCCIÓN
 (t)</v>
          </cell>
        </row>
      </sheetData>
      <sheetData sheetId="31">
        <row r="4">
          <cell r="E4" t="str">
            <v>TOTAL</v>
          </cell>
        </row>
      </sheetData>
      <sheetData sheetId="32">
        <row r="4">
          <cell r="E4" t="str">
            <v>TOTAL</v>
          </cell>
        </row>
      </sheetData>
      <sheetData sheetId="33">
        <row r="3">
          <cell r="I3" t="str">
            <v>PRODUCCIÓN
 (t)</v>
          </cell>
        </row>
      </sheetData>
      <sheetData sheetId="34">
        <row r="4">
          <cell r="D4" t="str">
            <v>TOTAL</v>
          </cell>
        </row>
      </sheetData>
      <sheetData sheetId="35">
        <row r="3">
          <cell r="B3" t="str">
            <v>PRODUCCIÓN
 (t)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D15">
            <v>171</v>
          </cell>
        </row>
        <row r="41">
          <cell r="E41">
            <v>809</v>
          </cell>
          <cell r="F41">
            <v>5</v>
          </cell>
          <cell r="G41">
            <v>814</v>
          </cell>
          <cell r="I41">
            <v>56120</v>
          </cell>
          <cell r="J41">
            <v>120000</v>
          </cell>
          <cell r="K41">
            <v>46001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D15">
            <v>133</v>
          </cell>
        </row>
        <row r="41">
          <cell r="E41">
            <v>722</v>
          </cell>
          <cell r="F41">
            <v>6</v>
          </cell>
          <cell r="G41">
            <v>728</v>
          </cell>
          <cell r="I41">
            <v>57566</v>
          </cell>
          <cell r="J41">
            <v>120000</v>
          </cell>
          <cell r="K41">
            <v>42283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  <sheetName val="ESTADISTICAS MAPA 2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D15">
            <v>108</v>
          </cell>
        </row>
        <row r="41">
          <cell r="E41">
            <v>606</v>
          </cell>
          <cell r="F41">
            <v>5</v>
          </cell>
          <cell r="G41">
            <v>611</v>
          </cell>
          <cell r="I41">
            <v>59939</v>
          </cell>
          <cell r="J41">
            <v>125000</v>
          </cell>
          <cell r="K41">
            <v>36948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  <sheetName val="ESTADISTICAS MAPA 200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D15">
            <v>63</v>
          </cell>
        </row>
        <row r="41">
          <cell r="E41">
            <v>468</v>
          </cell>
          <cell r="F41">
            <v>6</v>
          </cell>
          <cell r="G41">
            <v>474</v>
          </cell>
          <cell r="I41">
            <v>63000</v>
          </cell>
          <cell r="J41">
            <v>125000</v>
          </cell>
          <cell r="K41">
            <v>30234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  <sheetName val="ESTADISTICAS MAPA 200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D15">
            <v>42</v>
          </cell>
        </row>
        <row r="41">
          <cell r="E41">
            <v>374</v>
          </cell>
          <cell r="F41">
            <v>8</v>
          </cell>
          <cell r="G41">
            <v>382</v>
          </cell>
          <cell r="I41">
            <v>60000</v>
          </cell>
          <cell r="J41">
            <v>92000</v>
          </cell>
          <cell r="K41">
            <v>23176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  <sheetName val="ESTADISTICAS MAPA 20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D15">
            <v>30</v>
          </cell>
        </row>
        <row r="41">
          <cell r="E41">
            <v>344</v>
          </cell>
          <cell r="F41">
            <v>14</v>
          </cell>
          <cell r="G41">
            <v>358</v>
          </cell>
          <cell r="I41">
            <v>51000</v>
          </cell>
          <cell r="J41">
            <v>75000</v>
          </cell>
          <cell r="K41">
            <v>18594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DISTRIBUCION TIERRAS"/>
      <sheetName val="RESUMEN HERBACEOS"/>
      <sheetName val="RESUMEN LEÑOSO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FRUTALES NO CÍTRICOS"/>
      <sheetName val="OLIVAR"/>
      <sheetName val="VIÑEDO"/>
      <sheetName val="OTROS CULTIVOS  LEÑOSOS"/>
      <sheetName val="CITRIC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D15">
            <v>15</v>
          </cell>
        </row>
        <row r="41">
          <cell r="E41">
            <v>372</v>
          </cell>
          <cell r="F41">
            <v>15</v>
          </cell>
          <cell r="G41">
            <v>387</v>
          </cell>
          <cell r="I41">
            <v>55000</v>
          </cell>
          <cell r="J41">
            <v>80000</v>
          </cell>
          <cell r="K41">
            <v>21660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DISTRIBUCION TIERRAS"/>
      <sheetName val="RESUMEN HERBACEOS"/>
      <sheetName val="RESUMEN LEÑOSO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D15">
            <v>12</v>
          </cell>
        </row>
        <row r="41">
          <cell r="E41">
            <v>261</v>
          </cell>
          <cell r="F41">
            <v>15</v>
          </cell>
          <cell r="G41">
            <v>276</v>
          </cell>
          <cell r="I41">
            <v>58000</v>
          </cell>
          <cell r="J41">
            <v>85000</v>
          </cell>
          <cell r="K41">
            <v>16413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D15">
            <v>12</v>
          </cell>
        </row>
        <row r="41">
          <cell r="E41">
            <v>218</v>
          </cell>
          <cell r="F41">
            <v>15</v>
          </cell>
          <cell r="G41">
            <v>233</v>
          </cell>
          <cell r="I41">
            <v>60000</v>
          </cell>
          <cell r="J41">
            <v>84000</v>
          </cell>
          <cell r="K41">
            <v>14340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E15">
            <v>47</v>
          </cell>
        </row>
        <row r="41">
          <cell r="E41">
            <v>169</v>
          </cell>
          <cell r="F41">
            <v>15</v>
          </cell>
          <cell r="G41">
            <v>184</v>
          </cell>
          <cell r="I41">
            <v>62000</v>
          </cell>
          <cell r="J41">
            <v>85000</v>
          </cell>
          <cell r="K41">
            <v>11753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D15">
            <v>1214</v>
          </cell>
        </row>
        <row r="41">
          <cell r="E41">
            <v>1520</v>
          </cell>
          <cell r="F41">
            <v>17</v>
          </cell>
          <cell r="G41">
            <v>1537</v>
          </cell>
          <cell r="I41">
            <v>46826</v>
          </cell>
          <cell r="J41">
            <v>80000</v>
          </cell>
          <cell r="K41">
            <v>72535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E15">
            <v>42</v>
          </cell>
        </row>
        <row r="41">
          <cell r="E41">
            <v>146</v>
          </cell>
          <cell r="F41">
            <v>13</v>
          </cell>
          <cell r="G41">
            <v>159</v>
          </cell>
          <cell r="I41">
            <v>58000</v>
          </cell>
          <cell r="J41">
            <v>88000</v>
          </cell>
          <cell r="K41">
            <v>9612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E15">
            <v>41</v>
          </cell>
        </row>
        <row r="41">
          <cell r="E41">
            <v>186</v>
          </cell>
          <cell r="F41">
            <v>14</v>
          </cell>
          <cell r="G41">
            <v>200</v>
          </cell>
          <cell r="I41">
            <v>60500</v>
          </cell>
          <cell r="J41">
            <v>86000</v>
          </cell>
          <cell r="K41">
            <v>12457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E15">
            <v>40</v>
          </cell>
        </row>
        <row r="44">
          <cell r="E44">
            <v>250</v>
          </cell>
          <cell r="F44">
            <v>14</v>
          </cell>
          <cell r="G44">
            <v>264</v>
          </cell>
          <cell r="I44">
            <v>63000</v>
          </cell>
          <cell r="J44">
            <v>85000</v>
          </cell>
          <cell r="K44">
            <v>16940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E15">
            <v>35</v>
          </cell>
        </row>
        <row r="44">
          <cell r="E44">
            <v>198</v>
          </cell>
          <cell r="F44">
            <v>13</v>
          </cell>
          <cell r="G44">
            <v>211</v>
          </cell>
          <cell r="I44">
            <v>65000</v>
          </cell>
          <cell r="J44">
            <v>85000</v>
          </cell>
          <cell r="K44">
            <v>13975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4">
          <cell r="E14">
            <v>29</v>
          </cell>
        </row>
        <row r="43">
          <cell r="E43">
            <v>183</v>
          </cell>
          <cell r="F43">
            <v>13</v>
          </cell>
          <cell r="G43">
            <v>196</v>
          </cell>
          <cell r="I43">
            <v>73705</v>
          </cell>
          <cell r="J43">
            <v>83000</v>
          </cell>
          <cell r="K43">
            <v>14567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4">
          <cell r="E14">
            <v>28</v>
          </cell>
        </row>
        <row r="44">
          <cell r="E44">
            <v>149</v>
          </cell>
          <cell r="F44">
            <v>14</v>
          </cell>
          <cell r="G44">
            <v>163</v>
          </cell>
          <cell r="I44">
            <v>63000</v>
          </cell>
          <cell r="J44">
            <v>80000</v>
          </cell>
          <cell r="K44">
            <v>10507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4">
          <cell r="E14">
            <v>38</v>
          </cell>
        </row>
        <row r="44">
          <cell r="E44">
            <v>160</v>
          </cell>
          <cell r="F44">
            <v>15</v>
          </cell>
          <cell r="G44">
            <v>175</v>
          </cell>
          <cell r="I44">
            <v>60500</v>
          </cell>
          <cell r="J44">
            <v>80000</v>
          </cell>
          <cell r="K44">
            <v>10880</v>
          </cell>
          <cell r="O44">
            <v>4570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2">
          <cell r="E12">
            <v>100</v>
          </cell>
        </row>
        <row r="44">
          <cell r="E44">
            <v>152</v>
          </cell>
          <cell r="F44">
            <v>18</v>
          </cell>
          <cell r="G44">
            <v>170</v>
          </cell>
          <cell r="I44">
            <v>73000</v>
          </cell>
          <cell r="J44">
            <v>105000</v>
          </cell>
          <cell r="K44">
            <v>12986</v>
          </cell>
          <cell r="O44">
            <v>6280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2">
          <cell r="E12">
            <v>106</v>
          </cell>
        </row>
        <row r="44">
          <cell r="E44">
            <v>195</v>
          </cell>
          <cell r="F44">
            <v>19</v>
          </cell>
          <cell r="G44">
            <v>214</v>
          </cell>
          <cell r="I44">
            <v>71000</v>
          </cell>
          <cell r="J44">
            <v>105000</v>
          </cell>
          <cell r="K44">
            <v>15840</v>
          </cell>
          <cell r="O44">
            <v>9010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2">
          <cell r="E12">
            <v>103</v>
          </cell>
        </row>
        <row r="44">
          <cell r="E44">
            <v>218</v>
          </cell>
          <cell r="F44">
            <v>19</v>
          </cell>
          <cell r="G44">
            <v>237</v>
          </cell>
          <cell r="I44">
            <v>77000</v>
          </cell>
          <cell r="J44">
            <v>106000</v>
          </cell>
          <cell r="K44">
            <v>18800</v>
          </cell>
          <cell r="O44">
            <v>10370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D15">
            <v>1138</v>
          </cell>
        </row>
        <row r="41">
          <cell r="E41">
            <v>1127</v>
          </cell>
          <cell r="F41">
            <v>18</v>
          </cell>
          <cell r="G41">
            <v>1145</v>
          </cell>
          <cell r="I41">
            <v>47390</v>
          </cell>
          <cell r="J41">
            <v>80000</v>
          </cell>
          <cell r="K41">
            <v>54850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2">
          <cell r="D12">
            <v>0</v>
          </cell>
        </row>
        <row r="44">
          <cell r="D44">
            <v>0</v>
          </cell>
          <cell r="E44">
            <v>192</v>
          </cell>
          <cell r="F44">
            <v>18</v>
          </cell>
          <cell r="G44">
            <v>210</v>
          </cell>
          <cell r="H44">
            <v>0</v>
          </cell>
          <cell r="I44">
            <v>73000</v>
          </cell>
          <cell r="J44">
            <v>102500</v>
          </cell>
          <cell r="K44">
            <v>15861</v>
          </cell>
          <cell r="O44">
            <v>7636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2">
          <cell r="D12">
            <v>0</v>
          </cell>
        </row>
        <row r="44">
          <cell r="D44">
            <v>0</v>
          </cell>
          <cell r="E44">
            <v>173</v>
          </cell>
          <cell r="F44">
            <v>20</v>
          </cell>
          <cell r="G44">
            <v>193</v>
          </cell>
          <cell r="H44">
            <v>0</v>
          </cell>
          <cell r="I44">
            <v>69000</v>
          </cell>
          <cell r="J44">
            <v>105000</v>
          </cell>
          <cell r="K44">
            <v>14037</v>
          </cell>
          <cell r="O44">
            <v>6150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2">
          <cell r="D12">
            <v>0</v>
          </cell>
        </row>
        <row r="44">
          <cell r="D44">
            <v>0</v>
          </cell>
          <cell r="E44">
            <v>157</v>
          </cell>
          <cell r="F44">
            <v>20</v>
          </cell>
          <cell r="G44">
            <v>177</v>
          </cell>
          <cell r="H44">
            <v>0</v>
          </cell>
          <cell r="I44">
            <v>70500</v>
          </cell>
          <cell r="J44">
            <v>96000</v>
          </cell>
          <cell r="K44">
            <v>12989</v>
          </cell>
          <cell r="O44">
            <v>5395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2">
          <cell r="D12">
            <v>0</v>
          </cell>
        </row>
        <row r="44">
          <cell r="D44">
            <v>0</v>
          </cell>
          <cell r="E44">
            <v>84</v>
          </cell>
          <cell r="F44">
            <v>21</v>
          </cell>
          <cell r="G44">
            <v>105</v>
          </cell>
          <cell r="H44">
            <v>0</v>
          </cell>
          <cell r="I44">
            <v>79000</v>
          </cell>
          <cell r="J44">
            <v>93000</v>
          </cell>
          <cell r="K44">
            <v>8589</v>
          </cell>
          <cell r="O44">
            <v>1530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D15">
            <v>986</v>
          </cell>
        </row>
        <row r="41">
          <cell r="E41">
            <v>1026</v>
          </cell>
          <cell r="F41">
            <v>15</v>
          </cell>
          <cell r="G41">
            <v>1041</v>
          </cell>
          <cell r="I41">
            <v>34940</v>
          </cell>
          <cell r="J41">
            <v>80000</v>
          </cell>
          <cell r="K41">
            <v>37050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D15">
            <v>863</v>
          </cell>
        </row>
        <row r="41">
          <cell r="E41">
            <v>1188</v>
          </cell>
          <cell r="F41">
            <v>16</v>
          </cell>
          <cell r="G41">
            <v>1204</v>
          </cell>
          <cell r="I41">
            <v>49652</v>
          </cell>
          <cell r="J41">
            <v>68000</v>
          </cell>
          <cell r="K41">
            <v>60110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D15">
            <v>699</v>
          </cell>
        </row>
        <row r="41">
          <cell r="D41">
            <v>1</v>
          </cell>
          <cell r="E41">
            <v>1298</v>
          </cell>
          <cell r="F41">
            <v>17</v>
          </cell>
          <cell r="G41">
            <v>1316</v>
          </cell>
          <cell r="H41">
            <v>14000</v>
          </cell>
          <cell r="I41">
            <v>53655</v>
          </cell>
          <cell r="J41">
            <v>70000</v>
          </cell>
          <cell r="K41">
            <v>70851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D15">
            <v>494</v>
          </cell>
        </row>
        <row r="41">
          <cell r="D41">
            <v>2</v>
          </cell>
          <cell r="E41">
            <v>1201</v>
          </cell>
          <cell r="F41">
            <v>19</v>
          </cell>
          <cell r="G41">
            <v>1222</v>
          </cell>
          <cell r="H41">
            <v>16000</v>
          </cell>
          <cell r="I41">
            <v>51000</v>
          </cell>
          <cell r="J41">
            <v>78000</v>
          </cell>
          <cell r="K41">
            <v>62765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D15">
            <v>306</v>
          </cell>
        </row>
        <row r="41">
          <cell r="D41">
            <v>2</v>
          </cell>
          <cell r="E41">
            <v>1094</v>
          </cell>
          <cell r="F41">
            <v>20</v>
          </cell>
          <cell r="G41">
            <v>1116</v>
          </cell>
          <cell r="H41">
            <v>16200</v>
          </cell>
          <cell r="I41">
            <v>51000</v>
          </cell>
          <cell r="J41">
            <v>75000</v>
          </cell>
          <cell r="K41">
            <v>57326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D15">
            <v>249</v>
          </cell>
        </row>
        <row r="41">
          <cell r="E41">
            <v>903</v>
          </cell>
          <cell r="F41">
            <v>5</v>
          </cell>
          <cell r="G41">
            <v>908</v>
          </cell>
          <cell r="I41">
            <v>42499</v>
          </cell>
          <cell r="J41">
            <v>120000</v>
          </cell>
          <cell r="K41">
            <v>38977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tabSelected="1" topLeftCell="A46" zoomScaleNormal="100" workbookViewId="0">
      <selection activeCell="N82" sqref="N82"/>
    </sheetView>
  </sheetViews>
  <sheetFormatPr baseColWidth="10" defaultColWidth="9.140625" defaultRowHeight="12.75" x14ac:dyDescent="0.2"/>
  <cols>
    <col min="1" max="1" width="6.7109375" customWidth="1"/>
    <col min="2" max="2" width="8.42578125" customWidth="1"/>
    <col min="3" max="4" width="9.5703125" customWidth="1"/>
    <col min="5" max="8" width="9" customWidth="1"/>
    <col min="9" max="9" width="8.5703125" customWidth="1"/>
    <col min="10" max="10" width="12.28515625" customWidth="1"/>
    <col min="11" max="11" width="8.5703125" customWidth="1"/>
    <col min="12" max="12" width="10.85546875" customWidth="1"/>
    <col min="13" max="13" width="9.5703125" customWidth="1"/>
    <col min="14" max="15" width="9.85546875" customWidth="1"/>
    <col min="16" max="16" width="9.42578125" customWidth="1"/>
    <col min="17" max="18" width="9.140625" customWidth="1"/>
    <col min="19" max="19" width="10.42578125" customWidth="1"/>
  </cols>
  <sheetData>
    <row r="1" spans="1:16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5.25" customHeight="1" thickBot="1" x14ac:dyDescent="0.25"/>
    <row r="3" spans="1:16" s="9" customFormat="1" ht="12" customHeight="1" x14ac:dyDescent="0.2">
      <c r="A3" s="2" t="s">
        <v>1</v>
      </c>
      <c r="B3" s="3" t="s">
        <v>2</v>
      </c>
      <c r="C3" s="3"/>
      <c r="D3" s="3"/>
      <c r="E3" s="3"/>
      <c r="F3" s="4" t="s">
        <v>3</v>
      </c>
      <c r="G3" s="4"/>
      <c r="H3" s="4"/>
      <c r="I3" s="5" t="s">
        <v>4</v>
      </c>
      <c r="J3" s="6"/>
      <c r="K3" s="7"/>
      <c r="L3" s="5" t="s">
        <v>5</v>
      </c>
      <c r="M3" s="7"/>
      <c r="N3" s="5" t="s">
        <v>6</v>
      </c>
      <c r="O3" s="6"/>
      <c r="P3" s="8"/>
    </row>
    <row r="4" spans="1:16" s="9" customFormat="1" ht="23.25" thickBot="1" x14ac:dyDescent="0.25">
      <c r="A4" s="10"/>
      <c r="B4" s="11" t="s">
        <v>7</v>
      </c>
      <c r="C4" s="12" t="s">
        <v>8</v>
      </c>
      <c r="D4" s="12" t="s">
        <v>9</v>
      </c>
      <c r="E4" s="11" t="s">
        <v>10</v>
      </c>
      <c r="F4" s="11" t="s">
        <v>7</v>
      </c>
      <c r="G4" s="12" t="s">
        <v>8</v>
      </c>
      <c r="H4" s="12" t="s">
        <v>9</v>
      </c>
      <c r="I4" s="12" t="s">
        <v>11</v>
      </c>
      <c r="J4" s="12" t="s">
        <v>12</v>
      </c>
      <c r="K4" s="12" t="s">
        <v>10</v>
      </c>
      <c r="L4" s="12" t="s">
        <v>11</v>
      </c>
      <c r="M4" s="12" t="s">
        <v>12</v>
      </c>
      <c r="N4" s="12" t="s">
        <v>11</v>
      </c>
      <c r="O4" s="12" t="s">
        <v>12</v>
      </c>
      <c r="P4" s="13" t="s">
        <v>10</v>
      </c>
    </row>
    <row r="5" spans="1:16" x14ac:dyDescent="0.2">
      <c r="A5" s="14">
        <v>1990</v>
      </c>
      <c r="B5" s="15">
        <f>[2]HORTALIZAS!D$41</f>
        <v>0</v>
      </c>
      <c r="C5" s="15">
        <f>[2]HORTALIZAS!E$41</f>
        <v>1520</v>
      </c>
      <c r="D5" s="15">
        <f>[2]HORTALIZAS!F$41</f>
        <v>17</v>
      </c>
      <c r="E5" s="15">
        <f>[2]HORTALIZAS!G$41</f>
        <v>1537</v>
      </c>
      <c r="F5" s="15">
        <f>[2]HORTALIZAS!H$41</f>
        <v>0</v>
      </c>
      <c r="G5" s="15">
        <f>[2]HORTALIZAS!I$41</f>
        <v>46826</v>
      </c>
      <c r="H5" s="15">
        <f>[2]HORTALIZAS!J$41</f>
        <v>80000</v>
      </c>
      <c r="I5" s="15">
        <v>40535</v>
      </c>
      <c r="J5" s="15">
        <v>32000</v>
      </c>
      <c r="K5" s="15">
        <f>[2]HORTALIZAS!K$41</f>
        <v>72535</v>
      </c>
      <c r="L5" s="16">
        <v>21.720577452429893</v>
      </c>
      <c r="M5" s="16">
        <v>8.5944730926880872</v>
      </c>
      <c r="N5" s="17">
        <v>8804.2263171180275</v>
      </c>
      <c r="O5" s="17">
        <v>2750.2313896601877</v>
      </c>
      <c r="P5" s="18">
        <f t="shared" ref="P5:P24" si="0">N5+O5</f>
        <v>11554.457706778216</v>
      </c>
    </row>
    <row r="6" spans="1:16" x14ac:dyDescent="0.2">
      <c r="A6" s="19">
        <v>1991</v>
      </c>
      <c r="B6" s="20">
        <f>[3]HORTALIZAS!D$41</f>
        <v>0</v>
      </c>
      <c r="C6" s="20">
        <f>[3]HORTALIZAS!E$41</f>
        <v>1127</v>
      </c>
      <c r="D6" s="20">
        <f>[3]HORTALIZAS!F$41</f>
        <v>18</v>
      </c>
      <c r="E6" s="20">
        <f>[3]HORTALIZAS!G$41</f>
        <v>1145</v>
      </c>
      <c r="F6" s="20">
        <f>[3]HORTALIZAS!H$41</f>
        <v>0</v>
      </c>
      <c r="G6" s="20">
        <f>[3]HORTALIZAS!I$41</f>
        <v>47390</v>
      </c>
      <c r="H6" s="20">
        <f>[3]HORTALIZAS!J$41</f>
        <v>80000</v>
      </c>
      <c r="I6" s="20">
        <v>28600</v>
      </c>
      <c r="J6" s="20">
        <v>26250</v>
      </c>
      <c r="K6" s="20">
        <f>[3]HORTALIZAS!K$41</f>
        <v>54850</v>
      </c>
      <c r="L6" s="21">
        <v>24.040484175351292</v>
      </c>
      <c r="M6" s="21">
        <v>8.4141694613729516</v>
      </c>
      <c r="N6" s="22">
        <v>6875.5784741504694</v>
      </c>
      <c r="O6" s="22">
        <v>2208.7194836103999</v>
      </c>
      <c r="P6" s="23">
        <f t="shared" si="0"/>
        <v>9084.2979577608694</v>
      </c>
    </row>
    <row r="7" spans="1:16" x14ac:dyDescent="0.2">
      <c r="A7" s="19">
        <v>1992</v>
      </c>
      <c r="B7" s="20">
        <f>[4]HORTALIZAS!D$41</f>
        <v>0</v>
      </c>
      <c r="C7" s="20">
        <f>[4]HORTALIZAS!E$41</f>
        <v>1026</v>
      </c>
      <c r="D7" s="20">
        <f>[4]HORTALIZAS!F$41</f>
        <v>15</v>
      </c>
      <c r="E7" s="20">
        <f>[4]HORTALIZAS!G$41</f>
        <v>1041</v>
      </c>
      <c r="F7" s="20">
        <f>[4]HORTALIZAS!H$41</f>
        <v>0</v>
      </c>
      <c r="G7" s="20">
        <f>[4]HORTALIZAS!I$41</f>
        <v>34940</v>
      </c>
      <c r="H7" s="20">
        <f>[4]HORTALIZAS!J$41</f>
        <v>80000</v>
      </c>
      <c r="I7" s="20">
        <v>25150</v>
      </c>
      <c r="J7" s="20">
        <v>11900</v>
      </c>
      <c r="K7" s="20">
        <f>[4]HORTALIZAS!K$41</f>
        <v>37050</v>
      </c>
      <c r="L7" s="21">
        <v>26.324330172009663</v>
      </c>
      <c r="M7" s="21">
        <v>9.8565985118940276</v>
      </c>
      <c r="N7" s="22">
        <v>6106.2829805392284</v>
      </c>
      <c r="O7" s="22">
        <v>1173.175627757143</v>
      </c>
      <c r="P7" s="23">
        <f t="shared" si="0"/>
        <v>7279.4586082963715</v>
      </c>
    </row>
    <row r="8" spans="1:16" x14ac:dyDescent="0.2">
      <c r="A8" s="19">
        <v>1993</v>
      </c>
      <c r="B8" s="20">
        <f>[5]HORTALIZAS!D$41</f>
        <v>0</v>
      </c>
      <c r="C8" s="20">
        <f>[5]HORTALIZAS!E$41</f>
        <v>1188</v>
      </c>
      <c r="D8" s="20">
        <f>[5]HORTALIZAS!F$41</f>
        <v>16</v>
      </c>
      <c r="E8" s="20">
        <f>[5]HORTALIZAS!G$41</f>
        <v>1204</v>
      </c>
      <c r="F8" s="20">
        <f>[5]HORTALIZAS!H$41</f>
        <v>0</v>
      </c>
      <c r="G8" s="20">
        <f>[5]HORTALIZAS!I$41</f>
        <v>49652</v>
      </c>
      <c r="H8" s="20">
        <f>[5]HORTALIZAS!J$41</f>
        <v>68000</v>
      </c>
      <c r="I8" s="20">
        <v>30670</v>
      </c>
      <c r="J8" s="20">
        <v>29440</v>
      </c>
      <c r="K8" s="20">
        <f>[5]HORTALIZAS!K$41</f>
        <v>60110</v>
      </c>
      <c r="L8" s="21">
        <v>27.766759222530741</v>
      </c>
      <c r="M8" s="21">
        <v>17.693796353058552</v>
      </c>
      <c r="N8" s="22">
        <v>8516.3415191181957</v>
      </c>
      <c r="O8" s="22">
        <v>3184.7631411296625</v>
      </c>
      <c r="P8" s="23">
        <f t="shared" si="0"/>
        <v>11701.104660247858</v>
      </c>
    </row>
    <row r="9" spans="1:16" x14ac:dyDescent="0.2">
      <c r="A9" s="19">
        <v>1994</v>
      </c>
      <c r="B9" s="20">
        <f>[6]HORTALIZAS!D$41</f>
        <v>1</v>
      </c>
      <c r="C9" s="20">
        <f>[6]HORTALIZAS!E$41</f>
        <v>1298</v>
      </c>
      <c r="D9" s="20">
        <f>[6]HORTALIZAS!F$41</f>
        <v>17</v>
      </c>
      <c r="E9" s="20">
        <f>[6]HORTALIZAS!G$41</f>
        <v>1316</v>
      </c>
      <c r="F9" s="20">
        <f>[6]HORTALIZAS!H$41</f>
        <v>14000</v>
      </c>
      <c r="G9" s="20">
        <f>[6]HORTALIZAS!I$41</f>
        <v>53655</v>
      </c>
      <c r="H9" s="20">
        <f>[6]HORTALIZAS!J$41</f>
        <v>70000</v>
      </c>
      <c r="I9" s="20">
        <v>34800</v>
      </c>
      <c r="J9" s="20">
        <v>36051</v>
      </c>
      <c r="K9" s="20">
        <f>[6]HORTALIZAS!K$41</f>
        <v>70851</v>
      </c>
      <c r="L9" s="21">
        <v>30.651617323572896</v>
      </c>
      <c r="M9" s="21">
        <v>10.758116668469702</v>
      </c>
      <c r="N9" s="22">
        <v>10666.762828603369</v>
      </c>
      <c r="O9" s="22">
        <v>3878.3311095885474</v>
      </c>
      <c r="P9" s="23">
        <f t="shared" si="0"/>
        <v>14545.093938191916</v>
      </c>
    </row>
    <row r="10" spans="1:16" x14ac:dyDescent="0.2">
      <c r="A10" s="19">
        <v>1995</v>
      </c>
      <c r="B10" s="20">
        <f>[7]HORTALIZAS!D$41</f>
        <v>2</v>
      </c>
      <c r="C10" s="20">
        <f>[7]HORTALIZAS!E$41</f>
        <v>1201</v>
      </c>
      <c r="D10" s="20">
        <f>[7]HORTALIZAS!F$41</f>
        <v>19</v>
      </c>
      <c r="E10" s="20">
        <f>[7]HORTALIZAS!G$41</f>
        <v>1222</v>
      </c>
      <c r="F10" s="20">
        <f>[7]HORTALIZAS!H$41</f>
        <v>16000</v>
      </c>
      <c r="G10" s="20">
        <f>[7]HORTALIZAS!I$41</f>
        <v>51000</v>
      </c>
      <c r="H10" s="20">
        <f>[7]HORTALIZAS!J$41</f>
        <v>78000</v>
      </c>
      <c r="I10" s="20">
        <v>25265</v>
      </c>
      <c r="J10" s="20">
        <v>37500</v>
      </c>
      <c r="K10" s="20">
        <f>[7]HORTALIZAS!K$41</f>
        <v>62765</v>
      </c>
      <c r="L10" s="21">
        <v>27.045544697270202</v>
      </c>
      <c r="M10" s="21">
        <v>12.020242087675646</v>
      </c>
      <c r="N10" s="22">
        <v>6832.7864123183444</v>
      </c>
      <c r="O10" s="22">
        <v>4507.5907828783675</v>
      </c>
      <c r="P10" s="23">
        <f t="shared" si="0"/>
        <v>11340.377195196712</v>
      </c>
    </row>
    <row r="11" spans="1:16" x14ac:dyDescent="0.2">
      <c r="A11" s="19">
        <v>1996</v>
      </c>
      <c r="B11" s="20">
        <f>[8]HORTALIZAS!D$41</f>
        <v>2</v>
      </c>
      <c r="C11" s="20">
        <f>[8]HORTALIZAS!E$41</f>
        <v>1094</v>
      </c>
      <c r="D11" s="20">
        <f>[8]HORTALIZAS!F$41</f>
        <v>20</v>
      </c>
      <c r="E11" s="20">
        <f>[8]HORTALIZAS!G$41</f>
        <v>1116</v>
      </c>
      <c r="F11" s="20">
        <f>[8]HORTALIZAS!H$41</f>
        <v>16200</v>
      </c>
      <c r="G11" s="20">
        <f>[8]HORTALIZAS!I$41</f>
        <v>51000</v>
      </c>
      <c r="H11" s="20">
        <f>[8]HORTALIZAS!J$41</f>
        <v>75000</v>
      </c>
      <c r="I11" s="20">
        <v>26216</v>
      </c>
      <c r="J11" s="20">
        <v>31110</v>
      </c>
      <c r="K11" s="20">
        <f>[8]HORTALIZAS!K$41</f>
        <v>57326</v>
      </c>
      <c r="L11" s="21">
        <v>34.858702054259375</v>
      </c>
      <c r="M11" s="21">
        <v>12.020242087675646</v>
      </c>
      <c r="N11" s="22">
        <v>9138.5573305446378</v>
      </c>
      <c r="O11" s="22">
        <v>3739.4973134758934</v>
      </c>
      <c r="P11" s="23">
        <f t="shared" si="0"/>
        <v>12878.054644020531</v>
      </c>
    </row>
    <row r="12" spans="1:16" x14ac:dyDescent="0.2">
      <c r="A12" s="19">
        <v>1997</v>
      </c>
      <c r="B12" s="20">
        <f>[9]HORTALIZAS!D$41</f>
        <v>0</v>
      </c>
      <c r="C12" s="20">
        <f>[9]HORTALIZAS!E$41</f>
        <v>903</v>
      </c>
      <c r="D12" s="20">
        <f>[9]HORTALIZAS!F$41</f>
        <v>5</v>
      </c>
      <c r="E12" s="20">
        <f>[9]HORTALIZAS!G$41</f>
        <v>908</v>
      </c>
      <c r="F12" s="20">
        <f>[9]HORTALIZAS!H$41</f>
        <v>0</v>
      </c>
      <c r="G12" s="20">
        <f>[9]HORTALIZAS!I$41</f>
        <v>42499</v>
      </c>
      <c r="H12" s="20">
        <f>[9]HORTALIZAS!J$41</f>
        <v>120000</v>
      </c>
      <c r="I12" s="20">
        <v>19854</v>
      </c>
      <c r="J12" s="20">
        <v>19393</v>
      </c>
      <c r="K12" s="20">
        <f>[9]HORTALIZAS!K$41</f>
        <v>38977</v>
      </c>
      <c r="L12" s="21">
        <v>28.848581010421551</v>
      </c>
      <c r="M12" s="21">
        <v>12.020242087675646</v>
      </c>
      <c r="N12" s="22">
        <v>5649.7061050809561</v>
      </c>
      <c r="O12" s="22">
        <v>2331.085548062938</v>
      </c>
      <c r="P12" s="23">
        <f t="shared" si="0"/>
        <v>7980.7916531438941</v>
      </c>
    </row>
    <row r="13" spans="1:16" x14ac:dyDescent="0.2">
      <c r="A13" s="19">
        <v>1998</v>
      </c>
      <c r="B13" s="20">
        <f>[10]HORTALIZAS!D$41</f>
        <v>0</v>
      </c>
      <c r="C13" s="20">
        <f>[10]HORTALIZAS!E$41</f>
        <v>809</v>
      </c>
      <c r="D13" s="20">
        <f>[10]HORTALIZAS!F$41</f>
        <v>5</v>
      </c>
      <c r="E13" s="20">
        <f>[10]HORTALIZAS!G$41</f>
        <v>814</v>
      </c>
      <c r="F13" s="20">
        <f>[10]HORTALIZAS!H$41</f>
        <v>0</v>
      </c>
      <c r="G13" s="20">
        <f>[10]HORTALIZAS!I$41</f>
        <v>56120</v>
      </c>
      <c r="H13" s="20">
        <f>[10]HORTALIZAS!J$41</f>
        <v>120000</v>
      </c>
      <c r="I13" s="20">
        <v>23912</v>
      </c>
      <c r="J13" s="20">
        <v>22089</v>
      </c>
      <c r="K13" s="20">
        <f>[10]HORTALIZAS!K$41</f>
        <v>46001</v>
      </c>
      <c r="L13" s="21">
        <v>33.055665741108029</v>
      </c>
      <c r="M13" s="21">
        <v>12.020242087675646</v>
      </c>
      <c r="N13" s="22">
        <v>7904.5111968555047</v>
      </c>
      <c r="O13" s="22">
        <v>2655.2714771675501</v>
      </c>
      <c r="P13" s="23">
        <f t="shared" si="0"/>
        <v>10559.782674023056</v>
      </c>
    </row>
    <row r="14" spans="1:16" x14ac:dyDescent="0.2">
      <c r="A14" s="19">
        <v>1999</v>
      </c>
      <c r="B14" s="20">
        <f>[11]HORTALIZAS!D$41</f>
        <v>0</v>
      </c>
      <c r="C14" s="20">
        <f>[11]HORTALIZAS!E$41</f>
        <v>722</v>
      </c>
      <c r="D14" s="20">
        <f>[11]HORTALIZAS!F$41</f>
        <v>6</v>
      </c>
      <c r="E14" s="20">
        <f>[11]HORTALIZAS!G$41</f>
        <v>728</v>
      </c>
      <c r="F14" s="20">
        <f>[11]HORTALIZAS!H$41</f>
        <v>0</v>
      </c>
      <c r="G14" s="20">
        <f>[11]HORTALIZAS!I$41</f>
        <v>57566</v>
      </c>
      <c r="H14" s="20">
        <f>[11]HORTALIZAS!J$41</f>
        <v>120000</v>
      </c>
      <c r="I14" s="20">
        <v>22408</v>
      </c>
      <c r="J14" s="20">
        <v>19875</v>
      </c>
      <c r="K14" s="20">
        <f>[11]HORTALIZAS!K$41</f>
        <v>42283</v>
      </c>
      <c r="L14" s="21">
        <v>36.66173836741072</v>
      </c>
      <c r="M14" s="21">
        <v>11.118723931099973</v>
      </c>
      <c r="N14" s="22">
        <v>8215.2344548219207</v>
      </c>
      <c r="O14" s="22">
        <v>2209.9215078191673</v>
      </c>
      <c r="P14" s="23">
        <f t="shared" si="0"/>
        <v>10425.155962641089</v>
      </c>
    </row>
    <row r="15" spans="1:16" x14ac:dyDescent="0.2">
      <c r="A15" s="19">
        <v>2000</v>
      </c>
      <c r="B15" s="20">
        <f>[12]HORTALIZAS!D$41</f>
        <v>0</v>
      </c>
      <c r="C15" s="20">
        <f>[12]HORTALIZAS!E$41</f>
        <v>606</v>
      </c>
      <c r="D15" s="20">
        <f>[12]HORTALIZAS!F$41</f>
        <v>5</v>
      </c>
      <c r="E15" s="20">
        <f>[12]HORTALIZAS!G$41</f>
        <v>611</v>
      </c>
      <c r="F15" s="20">
        <f>[12]HORTALIZAS!H$41</f>
        <v>0</v>
      </c>
      <c r="G15" s="20">
        <f>[12]HORTALIZAS!I$41</f>
        <v>59939</v>
      </c>
      <c r="H15" s="20">
        <f>[12]HORTALIZAS!J$41</f>
        <v>125000</v>
      </c>
      <c r="I15" s="20">
        <v>22108</v>
      </c>
      <c r="J15" s="20">
        <v>14840</v>
      </c>
      <c r="K15" s="20">
        <f>[12]HORTALIZAS!K$41</f>
        <v>36948</v>
      </c>
      <c r="L15" s="21">
        <v>31.853641532340461</v>
      </c>
      <c r="M15" s="21">
        <v>14.424290505210775</v>
      </c>
      <c r="N15" s="22">
        <v>7042.0588270647777</v>
      </c>
      <c r="O15" s="22">
        <v>2140.8051158150324</v>
      </c>
      <c r="P15" s="23">
        <v>9181.2999999999993</v>
      </c>
    </row>
    <row r="16" spans="1:16" x14ac:dyDescent="0.2">
      <c r="A16" s="19">
        <v>2001</v>
      </c>
      <c r="B16" s="20">
        <f>[13]HORTALIZAS!D$41</f>
        <v>0</v>
      </c>
      <c r="C16" s="20">
        <f>[13]HORTALIZAS!E$41</f>
        <v>468</v>
      </c>
      <c r="D16" s="20">
        <f>[13]HORTALIZAS!F$41</f>
        <v>6</v>
      </c>
      <c r="E16" s="20">
        <f>[13]HORTALIZAS!G$41</f>
        <v>474</v>
      </c>
      <c r="F16" s="20">
        <f>[13]HORTALIZAS!H$41</f>
        <v>0</v>
      </c>
      <c r="G16" s="20">
        <f>[13]HORTALIZAS!I$41</f>
        <v>63000</v>
      </c>
      <c r="H16" s="20">
        <f>[13]HORTALIZAS!J$41</f>
        <v>125000</v>
      </c>
      <c r="I16" s="20">
        <v>17536</v>
      </c>
      <c r="J16" s="20">
        <v>12698</v>
      </c>
      <c r="K16" s="20">
        <f>[13]HORTALIZAS!K$41</f>
        <v>30234</v>
      </c>
      <c r="L16" s="21">
        <v>28.848581010421551</v>
      </c>
      <c r="M16" s="21">
        <v>11.53943240416862</v>
      </c>
      <c r="N16" s="22">
        <v>5058.7188825982957</v>
      </c>
      <c r="O16" s="22">
        <v>1465.2675104876612</v>
      </c>
      <c r="P16" s="23">
        <v>6524.5</v>
      </c>
    </row>
    <row r="17" spans="1:16" x14ac:dyDescent="0.2">
      <c r="A17" s="19">
        <v>2002</v>
      </c>
      <c r="B17" s="20">
        <f>[14]HORTALIZAS!D$41</f>
        <v>0</v>
      </c>
      <c r="C17" s="20">
        <f>[14]HORTALIZAS!E$41</f>
        <v>374</v>
      </c>
      <c r="D17" s="20">
        <f>[14]HORTALIZAS!F$41</f>
        <v>8</v>
      </c>
      <c r="E17" s="20">
        <f>[14]HORTALIZAS!G$41</f>
        <v>382</v>
      </c>
      <c r="F17" s="20">
        <f>[14]HORTALIZAS!H$41</f>
        <v>0</v>
      </c>
      <c r="G17" s="20">
        <f>[14]HORTALIZAS!I$41</f>
        <v>60000</v>
      </c>
      <c r="H17" s="20">
        <f>[14]HORTALIZAS!J$41</f>
        <v>92000</v>
      </c>
      <c r="I17" s="20">
        <v>15301</v>
      </c>
      <c r="J17" s="20">
        <v>7875</v>
      </c>
      <c r="K17" s="20">
        <f>[14]HORTALIZAS!K$41</f>
        <v>23176</v>
      </c>
      <c r="L17" s="21">
        <v>42.76</v>
      </c>
      <c r="M17" s="21">
        <v>17.3</v>
      </c>
      <c r="N17" s="22">
        <v>6542.71</v>
      </c>
      <c r="O17" s="22">
        <v>1362.38</v>
      </c>
      <c r="P17" s="23">
        <f t="shared" si="0"/>
        <v>7905.09</v>
      </c>
    </row>
    <row r="18" spans="1:16" x14ac:dyDescent="0.2">
      <c r="A18" s="19">
        <v>2003</v>
      </c>
      <c r="B18" s="20">
        <f>[15]HORTALIZAS!D$41</f>
        <v>0</v>
      </c>
      <c r="C18" s="20">
        <f>[15]HORTALIZAS!E$41</f>
        <v>344</v>
      </c>
      <c r="D18" s="20">
        <f>[15]HORTALIZAS!F$41</f>
        <v>14</v>
      </c>
      <c r="E18" s="20">
        <f>[15]HORTALIZAS!G$41</f>
        <v>358</v>
      </c>
      <c r="F18" s="20">
        <f>[15]HORTALIZAS!H$41</f>
        <v>0</v>
      </c>
      <c r="G18" s="20">
        <f>[15]HORTALIZAS!I$41</f>
        <v>51000</v>
      </c>
      <c r="H18" s="20">
        <f>[15]HORTALIZAS!J$41</f>
        <v>75000</v>
      </c>
      <c r="I18" s="20">
        <v>14259</v>
      </c>
      <c r="J18" s="20">
        <v>4335</v>
      </c>
      <c r="K18" s="20">
        <f>[15]HORTALIZAS!K$41</f>
        <v>18594</v>
      </c>
      <c r="L18" s="21">
        <v>37.090000000000003</v>
      </c>
      <c r="M18" s="21">
        <v>21.54</v>
      </c>
      <c r="N18" s="22">
        <v>5288.66</v>
      </c>
      <c r="O18" s="22">
        <v>933.76</v>
      </c>
      <c r="P18" s="23">
        <f t="shared" si="0"/>
        <v>6222.42</v>
      </c>
    </row>
    <row r="19" spans="1:16" x14ac:dyDescent="0.2">
      <c r="A19" s="19">
        <v>2004</v>
      </c>
      <c r="B19" s="20">
        <f>[16]HORTALIZAS!D$41</f>
        <v>0</v>
      </c>
      <c r="C19" s="20">
        <f>[16]HORTALIZAS!E$41</f>
        <v>372</v>
      </c>
      <c r="D19" s="20">
        <f>[16]HORTALIZAS!F$41</f>
        <v>15</v>
      </c>
      <c r="E19" s="20">
        <f>[16]HORTALIZAS!G$41</f>
        <v>387</v>
      </c>
      <c r="F19" s="20">
        <f>[16]HORTALIZAS!H$41</f>
        <v>0</v>
      </c>
      <c r="G19" s="20">
        <f>[16]HORTALIZAS!I$41</f>
        <v>55000</v>
      </c>
      <c r="H19" s="20">
        <f>[16]HORTALIZAS!J$41</f>
        <v>80000</v>
      </c>
      <c r="I19" s="20">
        <v>11760</v>
      </c>
      <c r="J19" s="20">
        <v>9900</v>
      </c>
      <c r="K19" s="20">
        <f>[16]HORTALIZAS!K$41</f>
        <v>21660</v>
      </c>
      <c r="L19" s="21">
        <v>24.23</v>
      </c>
      <c r="M19" s="21">
        <v>6.44</v>
      </c>
      <c r="N19" s="22">
        <v>2849.45</v>
      </c>
      <c r="O19" s="22">
        <v>637.55999999999995</v>
      </c>
      <c r="P19" s="23">
        <f t="shared" si="0"/>
        <v>3487.0099999999998</v>
      </c>
    </row>
    <row r="20" spans="1:16" x14ac:dyDescent="0.2">
      <c r="A20" s="19">
        <v>2005</v>
      </c>
      <c r="B20" s="20">
        <f>[17]HORTALIZAS!D$41</f>
        <v>0</v>
      </c>
      <c r="C20" s="20">
        <f>[17]HORTALIZAS!E$41</f>
        <v>261</v>
      </c>
      <c r="D20" s="20">
        <f>[17]HORTALIZAS!F$41</f>
        <v>15</v>
      </c>
      <c r="E20" s="20">
        <f>[17]HORTALIZAS!G$41</f>
        <v>276</v>
      </c>
      <c r="F20" s="20">
        <f>[17]HORTALIZAS!H$41</f>
        <v>0</v>
      </c>
      <c r="G20" s="20">
        <f>[17]HORTALIZAS!I$41</f>
        <v>58000</v>
      </c>
      <c r="H20" s="20">
        <f>[17]HORTALIZAS!J$41</f>
        <v>85000</v>
      </c>
      <c r="I20" s="20">
        <v>7113</v>
      </c>
      <c r="J20" s="20">
        <v>9300</v>
      </c>
      <c r="K20" s="20">
        <f>[17]HORTALIZAS!K$41</f>
        <v>16413</v>
      </c>
      <c r="L20" s="21">
        <v>25.27</v>
      </c>
      <c r="M20" s="21">
        <v>5.91</v>
      </c>
      <c r="N20" s="22">
        <v>1797.46</v>
      </c>
      <c r="O20" s="22">
        <v>549.63</v>
      </c>
      <c r="P20" s="23">
        <f t="shared" si="0"/>
        <v>2347.09</v>
      </c>
    </row>
    <row r="21" spans="1:16" x14ac:dyDescent="0.2">
      <c r="A21" s="19">
        <v>2006</v>
      </c>
      <c r="B21" s="20">
        <f>[18]HORTALIZAS!D$41</f>
        <v>0</v>
      </c>
      <c r="C21" s="20">
        <f>[18]HORTALIZAS!E$41</f>
        <v>218</v>
      </c>
      <c r="D21" s="20">
        <f>[18]HORTALIZAS!F$41</f>
        <v>15</v>
      </c>
      <c r="E21" s="20">
        <f>[18]HORTALIZAS!G$41</f>
        <v>233</v>
      </c>
      <c r="F21" s="20">
        <f>[18]HORTALIZAS!H$41</f>
        <v>0</v>
      </c>
      <c r="G21" s="20">
        <f>[18]HORTALIZAS!I$41</f>
        <v>60000</v>
      </c>
      <c r="H21" s="20">
        <f>[18]HORTALIZAS!J$41</f>
        <v>84000</v>
      </c>
      <c r="I21" s="20">
        <v>10240</v>
      </c>
      <c r="J21" s="20">
        <v>4100</v>
      </c>
      <c r="K21" s="20">
        <f>[18]HORTALIZAS!K$41</f>
        <v>14340</v>
      </c>
      <c r="L21" s="21">
        <v>40.799999999999997</v>
      </c>
      <c r="M21" s="21">
        <v>17.399999999999999</v>
      </c>
      <c r="N21" s="22">
        <v>4177.92</v>
      </c>
      <c r="O21" s="22">
        <v>713.4</v>
      </c>
      <c r="P21" s="23">
        <f t="shared" si="0"/>
        <v>4891.32</v>
      </c>
    </row>
    <row r="22" spans="1:16" x14ac:dyDescent="0.2">
      <c r="A22" s="19">
        <v>2007</v>
      </c>
      <c r="B22" s="20">
        <f>[19]HORTALIZAS!D$41</f>
        <v>0</v>
      </c>
      <c r="C22" s="20">
        <f>[19]HORTALIZAS!E$41</f>
        <v>169</v>
      </c>
      <c r="D22" s="20">
        <f>[19]HORTALIZAS!F$41</f>
        <v>15</v>
      </c>
      <c r="E22" s="20">
        <f>[19]HORTALIZAS!G$41</f>
        <v>184</v>
      </c>
      <c r="F22" s="20">
        <f>[19]HORTALIZAS!H$41</f>
        <v>0</v>
      </c>
      <c r="G22" s="20">
        <f>[19]HORTALIZAS!I$41</f>
        <v>62000</v>
      </c>
      <c r="H22" s="20">
        <f>[19]HORTALIZAS!J$41</f>
        <v>85000</v>
      </c>
      <c r="I22" s="20">
        <v>8783</v>
      </c>
      <c r="J22" s="20">
        <v>2970</v>
      </c>
      <c r="K22" s="20">
        <f>[19]HORTALIZAS!K$41</f>
        <v>11753</v>
      </c>
      <c r="L22" s="21">
        <v>41.82</v>
      </c>
      <c r="M22" s="21">
        <v>7.83</v>
      </c>
      <c r="N22" s="22">
        <v>3673.05</v>
      </c>
      <c r="O22" s="22">
        <v>232.55</v>
      </c>
      <c r="P22" s="23">
        <f t="shared" si="0"/>
        <v>3905.6000000000004</v>
      </c>
    </row>
    <row r="23" spans="1:16" x14ac:dyDescent="0.2">
      <c r="A23" s="19">
        <v>2008</v>
      </c>
      <c r="B23" s="20">
        <f>[20]HORTALIZAS!D$41</f>
        <v>0</v>
      </c>
      <c r="C23" s="20">
        <f>[20]HORTALIZAS!E$41</f>
        <v>146</v>
      </c>
      <c r="D23" s="20">
        <f>[20]HORTALIZAS!F$41</f>
        <v>13</v>
      </c>
      <c r="E23" s="20">
        <f>[20]HORTALIZAS!G$41</f>
        <v>159</v>
      </c>
      <c r="F23" s="20">
        <f>[20]HORTALIZAS!H$41</f>
        <v>0</v>
      </c>
      <c r="G23" s="20">
        <f>[20]HORTALIZAS!I$41</f>
        <v>58000</v>
      </c>
      <c r="H23" s="20">
        <f>[20]HORTALIZAS!J$41</f>
        <v>88000</v>
      </c>
      <c r="I23" s="20">
        <v>7512</v>
      </c>
      <c r="J23" s="20">
        <v>2100</v>
      </c>
      <c r="K23" s="20">
        <f>[20]HORTALIZAS!K$41</f>
        <v>9612</v>
      </c>
      <c r="L23" s="21">
        <v>47.9</v>
      </c>
      <c r="M23" s="21">
        <v>11</v>
      </c>
      <c r="N23" s="22">
        <v>3598.25</v>
      </c>
      <c r="O23" s="22">
        <v>231</v>
      </c>
      <c r="P23" s="23">
        <f t="shared" si="0"/>
        <v>3829.25</v>
      </c>
    </row>
    <row r="24" spans="1:16" x14ac:dyDescent="0.2">
      <c r="A24" s="19">
        <v>2009</v>
      </c>
      <c r="B24" s="20">
        <f>[21]HORTALIZAS!D$41</f>
        <v>0</v>
      </c>
      <c r="C24" s="20">
        <f>[21]HORTALIZAS!E$41</f>
        <v>186</v>
      </c>
      <c r="D24" s="20">
        <f>[21]HORTALIZAS!F$41</f>
        <v>14</v>
      </c>
      <c r="E24" s="20">
        <f>[21]HORTALIZAS!G$41</f>
        <v>200</v>
      </c>
      <c r="F24" s="20">
        <f>[21]HORTALIZAS!H$41</f>
        <v>0</v>
      </c>
      <c r="G24" s="20">
        <f>[21]HORTALIZAS!I$41</f>
        <v>60500</v>
      </c>
      <c r="H24" s="20">
        <f>[21]HORTALIZAS!J$41</f>
        <v>86000</v>
      </c>
      <c r="I24" s="20">
        <v>4657</v>
      </c>
      <c r="J24" s="20">
        <v>7800</v>
      </c>
      <c r="K24" s="20">
        <f>[21]HORTALIZAS!K$41</f>
        <v>12457</v>
      </c>
      <c r="L24" s="21">
        <v>40</v>
      </c>
      <c r="M24" s="21">
        <v>8</v>
      </c>
      <c r="N24" s="22">
        <v>1862.8</v>
      </c>
      <c r="O24" s="22">
        <v>624</v>
      </c>
      <c r="P24" s="23">
        <f t="shared" si="0"/>
        <v>2486.8000000000002</v>
      </c>
    </row>
    <row r="25" spans="1:16" x14ac:dyDescent="0.2">
      <c r="A25" s="19">
        <v>2010</v>
      </c>
      <c r="B25" s="20">
        <f>[22]HORTALIZAS!D$44</f>
        <v>0</v>
      </c>
      <c r="C25" s="20">
        <f>[22]HORTALIZAS!E$44</f>
        <v>250</v>
      </c>
      <c r="D25" s="20">
        <f>[22]HORTALIZAS!F$44</f>
        <v>14</v>
      </c>
      <c r="E25" s="20">
        <f>[22]HORTALIZAS!G$44</f>
        <v>264</v>
      </c>
      <c r="F25" s="20">
        <f>[22]HORTALIZAS!H$44</f>
        <v>0</v>
      </c>
      <c r="G25" s="20">
        <f>[22]HORTALIZAS!I$44</f>
        <v>63000</v>
      </c>
      <c r="H25" s="20">
        <f>[22]HORTALIZAS!J$44</f>
        <v>85000</v>
      </c>
      <c r="I25" s="20">
        <v>7640</v>
      </c>
      <c r="J25" s="20">
        <v>9300</v>
      </c>
      <c r="K25" s="20">
        <f>[22]HORTALIZAS!K$44</f>
        <v>16940</v>
      </c>
      <c r="L25" s="21">
        <v>49.3</v>
      </c>
      <c r="M25" s="21">
        <v>8.11</v>
      </c>
      <c r="N25" s="22">
        <v>3766.52</v>
      </c>
      <c r="O25" s="22">
        <v>724.23</v>
      </c>
      <c r="P25" s="23">
        <v>4520.7</v>
      </c>
    </row>
    <row r="26" spans="1:16" x14ac:dyDescent="0.2">
      <c r="A26" s="19">
        <v>2011</v>
      </c>
      <c r="B26" s="20">
        <f>[23]HORTALIZAS!D$44</f>
        <v>0</v>
      </c>
      <c r="C26" s="20">
        <f>[23]HORTALIZAS!E$44</f>
        <v>198</v>
      </c>
      <c r="D26" s="20">
        <f>[23]HORTALIZAS!F$44</f>
        <v>13</v>
      </c>
      <c r="E26" s="20">
        <f>[23]HORTALIZAS!G$44</f>
        <v>211</v>
      </c>
      <c r="F26" s="20">
        <f>[23]HORTALIZAS!H$44</f>
        <v>0</v>
      </c>
      <c r="G26" s="20">
        <f>[23]HORTALIZAS!I$44</f>
        <v>65000</v>
      </c>
      <c r="H26" s="20">
        <f>[23]HORTALIZAS!J$44</f>
        <v>85000</v>
      </c>
      <c r="I26" s="20">
        <f t="shared" ref="I26:I32" si="1">K26-J26</f>
        <v>7150</v>
      </c>
      <c r="J26" s="20">
        <v>6825</v>
      </c>
      <c r="K26" s="20">
        <f>[23]HORTALIZAS!K$44</f>
        <v>13975</v>
      </c>
      <c r="L26" s="21">
        <v>36.67</v>
      </c>
      <c r="M26" s="21">
        <v>8.11</v>
      </c>
      <c r="N26" s="21">
        <v>2621.91</v>
      </c>
      <c r="O26" s="21">
        <v>553.51</v>
      </c>
      <c r="P26" s="23">
        <v>3175.4</v>
      </c>
    </row>
    <row r="27" spans="1:16" x14ac:dyDescent="0.2">
      <c r="A27" s="19">
        <v>2012</v>
      </c>
      <c r="B27" s="20">
        <f>[24]HORTALIZAS!D$43</f>
        <v>0</v>
      </c>
      <c r="C27" s="20">
        <f>[24]HORTALIZAS!E$43</f>
        <v>183</v>
      </c>
      <c r="D27" s="20">
        <f>[24]HORTALIZAS!F$43</f>
        <v>13</v>
      </c>
      <c r="E27" s="20">
        <f>[24]HORTALIZAS!G$43</f>
        <v>196</v>
      </c>
      <c r="F27" s="20">
        <f>[24]HORTALIZAS!H$43</f>
        <v>0</v>
      </c>
      <c r="G27" s="20">
        <f>[24]HORTALIZAS!I$43</f>
        <v>73705</v>
      </c>
      <c r="H27" s="20">
        <f>[24]HORTALIZAS!J$43</f>
        <v>83000</v>
      </c>
      <c r="I27" s="20">
        <f t="shared" si="1"/>
        <v>6953</v>
      </c>
      <c r="J27" s="20">
        <v>7614</v>
      </c>
      <c r="K27" s="20">
        <f>[24]HORTALIZAS!K$43</f>
        <v>14567</v>
      </c>
      <c r="L27" s="21">
        <v>47.95</v>
      </c>
      <c r="M27" s="21">
        <v>9</v>
      </c>
      <c r="N27" s="21">
        <v>3333.94</v>
      </c>
      <c r="O27" s="21">
        <v>685.26</v>
      </c>
      <c r="P27" s="23">
        <v>4019.2</v>
      </c>
    </row>
    <row r="28" spans="1:16" x14ac:dyDescent="0.2">
      <c r="A28" s="19">
        <v>2013</v>
      </c>
      <c r="B28" s="20">
        <f>[25]HORTALIZAS!D$44</f>
        <v>0</v>
      </c>
      <c r="C28" s="20">
        <f>[25]HORTALIZAS!E$44</f>
        <v>149</v>
      </c>
      <c r="D28" s="20">
        <f>[25]HORTALIZAS!F$44</f>
        <v>14</v>
      </c>
      <c r="E28" s="20">
        <f>[25]HORTALIZAS!G$44</f>
        <v>163</v>
      </c>
      <c r="F28" s="20">
        <f>[25]HORTALIZAS!H$44</f>
        <v>0</v>
      </c>
      <c r="G28" s="20">
        <f>[25]HORTALIZAS!I$44</f>
        <v>63000</v>
      </c>
      <c r="H28" s="20">
        <f>[25]HORTALIZAS!J$44</f>
        <v>80000</v>
      </c>
      <c r="I28" s="20">
        <f t="shared" si="1"/>
        <v>6907</v>
      </c>
      <c r="J28" s="20">
        <v>3600</v>
      </c>
      <c r="K28" s="20">
        <f>[25]HORTALIZAS!K$44</f>
        <v>10507</v>
      </c>
      <c r="L28" s="21">
        <v>40.479999999999997</v>
      </c>
      <c r="M28" s="21">
        <v>8.5</v>
      </c>
      <c r="N28" s="21">
        <v>2795.95</v>
      </c>
      <c r="O28" s="21">
        <v>306</v>
      </c>
      <c r="P28" s="23">
        <v>3101.95</v>
      </c>
    </row>
    <row r="29" spans="1:16" x14ac:dyDescent="0.2">
      <c r="A29" s="19">
        <v>2014</v>
      </c>
      <c r="B29" s="20">
        <f>[26]HORTALIZAS!D$44</f>
        <v>0</v>
      </c>
      <c r="C29" s="20">
        <f>[26]HORTALIZAS!E$44</f>
        <v>160</v>
      </c>
      <c r="D29" s="20">
        <f>[26]HORTALIZAS!F$44</f>
        <v>15</v>
      </c>
      <c r="E29" s="20">
        <f>[26]HORTALIZAS!G$44</f>
        <v>175</v>
      </c>
      <c r="F29" s="20">
        <f>[26]HORTALIZAS!H$44</f>
        <v>0</v>
      </c>
      <c r="G29" s="20">
        <f>[26]HORTALIZAS!I$44</f>
        <v>60500</v>
      </c>
      <c r="H29" s="20">
        <f>[26]HORTALIZAS!J$44</f>
        <v>80000</v>
      </c>
      <c r="I29" s="20">
        <f t="shared" si="1"/>
        <v>6310</v>
      </c>
      <c r="J29" s="20">
        <f>[26]HORTALIZAS!O$44</f>
        <v>4570</v>
      </c>
      <c r="K29" s="20">
        <f>[26]HORTALIZAS!K$44</f>
        <v>10880</v>
      </c>
      <c r="L29" s="24">
        <v>47.26</v>
      </c>
      <c r="M29" s="24">
        <v>8.5</v>
      </c>
      <c r="N29" s="24">
        <v>2982.11</v>
      </c>
      <c r="O29" s="24">
        <v>388.45</v>
      </c>
      <c r="P29" s="25">
        <v>3370.56</v>
      </c>
    </row>
    <row r="30" spans="1:16" x14ac:dyDescent="0.2">
      <c r="A30" s="26">
        <v>2015</v>
      </c>
      <c r="B30" s="27">
        <f>[27]HORTALIZAS!D$44</f>
        <v>0</v>
      </c>
      <c r="C30" s="27">
        <f>[27]HORTALIZAS!E$44</f>
        <v>152</v>
      </c>
      <c r="D30" s="27">
        <f>[27]HORTALIZAS!F$44</f>
        <v>18</v>
      </c>
      <c r="E30" s="27">
        <f>[27]HORTALIZAS!G$44</f>
        <v>170</v>
      </c>
      <c r="F30" s="27">
        <f>[27]HORTALIZAS!H$44</f>
        <v>0</v>
      </c>
      <c r="G30" s="27">
        <f>[27]HORTALIZAS!I$44</f>
        <v>73000</v>
      </c>
      <c r="H30" s="27">
        <f>[27]HORTALIZAS!J$44</f>
        <v>105000</v>
      </c>
      <c r="I30" s="27">
        <f t="shared" si="1"/>
        <v>6706</v>
      </c>
      <c r="J30" s="27">
        <f>[27]HORTALIZAS!O$44</f>
        <v>6280</v>
      </c>
      <c r="K30" s="27">
        <f>[27]HORTALIZAS!K$44</f>
        <v>12986</v>
      </c>
      <c r="L30" s="24">
        <v>56.37</v>
      </c>
      <c r="M30" s="24">
        <v>9</v>
      </c>
      <c r="N30" s="24">
        <v>3778.16</v>
      </c>
      <c r="O30" s="24">
        <v>565.20000000000005</v>
      </c>
      <c r="P30" s="25">
        <v>4343.3599999999997</v>
      </c>
    </row>
    <row r="31" spans="1:16" x14ac:dyDescent="0.2">
      <c r="A31" s="19">
        <v>2016</v>
      </c>
      <c r="B31" s="20">
        <f>[28]HORTALIZAS!D$44</f>
        <v>0</v>
      </c>
      <c r="C31" s="20">
        <f>[28]HORTALIZAS!E$44</f>
        <v>195</v>
      </c>
      <c r="D31" s="20">
        <f>[28]HORTALIZAS!F$44</f>
        <v>19</v>
      </c>
      <c r="E31" s="20">
        <f>[28]HORTALIZAS!G$44</f>
        <v>214</v>
      </c>
      <c r="F31" s="20">
        <f>[28]HORTALIZAS!H$44</f>
        <v>0</v>
      </c>
      <c r="G31" s="20">
        <f>[28]HORTALIZAS!I$44</f>
        <v>71000</v>
      </c>
      <c r="H31" s="20">
        <f>[28]HORTALIZAS!J$44</f>
        <v>105000</v>
      </c>
      <c r="I31" s="20">
        <f>K31-J31</f>
        <v>6830</v>
      </c>
      <c r="J31" s="20">
        <f>[28]HORTALIZAS!O$44</f>
        <v>9010</v>
      </c>
      <c r="K31" s="20">
        <f>[28]HORTALIZAS!K$44</f>
        <v>15840</v>
      </c>
      <c r="L31" s="24">
        <v>58.87</v>
      </c>
      <c r="M31" s="24">
        <v>9</v>
      </c>
      <c r="N31" s="28">
        <v>4022.8</v>
      </c>
      <c r="O31" s="28">
        <v>810.9</v>
      </c>
      <c r="P31" s="25">
        <v>4833.72</v>
      </c>
    </row>
    <row r="32" spans="1:16" x14ac:dyDescent="0.2">
      <c r="A32" s="19">
        <v>2017</v>
      </c>
      <c r="B32" s="20">
        <f>[29]HORTALIZAS!D$44</f>
        <v>0</v>
      </c>
      <c r="C32" s="20">
        <f>[29]HORTALIZAS!E$44</f>
        <v>218</v>
      </c>
      <c r="D32" s="20">
        <f>[29]HORTALIZAS!F$44</f>
        <v>19</v>
      </c>
      <c r="E32" s="20">
        <f>[29]HORTALIZAS!G$44</f>
        <v>237</v>
      </c>
      <c r="F32" s="20">
        <f>[29]HORTALIZAS!H$44</f>
        <v>0</v>
      </c>
      <c r="G32" s="20">
        <f>[29]HORTALIZAS!I$44</f>
        <v>77000</v>
      </c>
      <c r="H32" s="20">
        <f>[29]HORTALIZAS!J$44</f>
        <v>106000</v>
      </c>
      <c r="I32" s="20">
        <f t="shared" si="1"/>
        <v>8430</v>
      </c>
      <c r="J32" s="29">
        <f>[29]HORTALIZAS!O$44</f>
        <v>10370</v>
      </c>
      <c r="K32" s="20">
        <f>[29]HORTALIZAS!K$44</f>
        <v>18800</v>
      </c>
      <c r="L32" s="28">
        <v>65.33</v>
      </c>
      <c r="M32" s="28">
        <v>9</v>
      </c>
      <c r="N32" s="28">
        <v>5521.3</v>
      </c>
      <c r="O32" s="28">
        <v>933.3</v>
      </c>
      <c r="P32" s="25">
        <v>6454.62</v>
      </c>
    </row>
    <row r="33" spans="1:16" x14ac:dyDescent="0.2">
      <c r="A33" s="19">
        <v>2018</v>
      </c>
      <c r="B33" s="20">
        <f>[30]HORTALIZAS!D$44</f>
        <v>0</v>
      </c>
      <c r="C33" s="20">
        <f>[30]HORTALIZAS!E$44</f>
        <v>192</v>
      </c>
      <c r="D33" s="20">
        <f>[30]HORTALIZAS!F$44</f>
        <v>18</v>
      </c>
      <c r="E33" s="20">
        <f>[30]HORTALIZAS!G$44</f>
        <v>210</v>
      </c>
      <c r="F33" s="20">
        <f>[30]HORTALIZAS!H$44</f>
        <v>0</v>
      </c>
      <c r="G33" s="20">
        <f>[30]HORTALIZAS!I$44</f>
        <v>73000</v>
      </c>
      <c r="H33" s="20">
        <f>[30]HORTALIZAS!J$44</f>
        <v>102500</v>
      </c>
      <c r="I33" s="20">
        <f>K33-J33</f>
        <v>8225</v>
      </c>
      <c r="J33" s="29">
        <f>[30]HORTALIZAS!O$44</f>
        <v>7636</v>
      </c>
      <c r="K33" s="20">
        <f>[30]HORTALIZAS!K$44</f>
        <v>15861</v>
      </c>
      <c r="L33" s="28">
        <v>50.09</v>
      </c>
      <c r="M33" s="28">
        <v>7.8</v>
      </c>
      <c r="N33" s="28">
        <v>4125.8900000000003</v>
      </c>
      <c r="O33" s="28">
        <v>595.61</v>
      </c>
      <c r="P33" s="25">
        <v>4721.51</v>
      </c>
    </row>
    <row r="34" spans="1:16" x14ac:dyDescent="0.2">
      <c r="A34" s="19">
        <v>2019</v>
      </c>
      <c r="B34" s="20">
        <f>[31]HORTALIZAS!D$44</f>
        <v>0</v>
      </c>
      <c r="C34" s="20">
        <f>[31]HORTALIZAS!E$44</f>
        <v>173</v>
      </c>
      <c r="D34" s="20">
        <f>[31]HORTALIZAS!F$44</f>
        <v>20</v>
      </c>
      <c r="E34" s="20">
        <f>[31]HORTALIZAS!G$44</f>
        <v>193</v>
      </c>
      <c r="F34" s="20">
        <f>[31]HORTALIZAS!H$44</f>
        <v>0</v>
      </c>
      <c r="G34" s="20">
        <f>[31]HORTALIZAS!I$44</f>
        <v>69000</v>
      </c>
      <c r="H34" s="20">
        <f>[31]HORTALIZAS!J$44</f>
        <v>105000</v>
      </c>
      <c r="I34" s="20">
        <f>K34-J34</f>
        <v>7887</v>
      </c>
      <c r="J34" s="29">
        <f>[31]HORTALIZAS!O$44</f>
        <v>6150</v>
      </c>
      <c r="K34" s="20">
        <f>[31]HORTALIZAS!K$44</f>
        <v>14037</v>
      </c>
      <c r="L34" s="28">
        <v>64.739999999999995</v>
      </c>
      <c r="M34" s="28">
        <v>7.52</v>
      </c>
      <c r="N34" s="28">
        <v>5106.04</v>
      </c>
      <c r="O34" s="28">
        <v>462.48</v>
      </c>
      <c r="P34" s="25">
        <v>5568.52</v>
      </c>
    </row>
    <row r="35" spans="1:16" x14ac:dyDescent="0.2">
      <c r="A35" s="19">
        <v>2020</v>
      </c>
      <c r="B35" s="20">
        <f>[32]HORTALIZAS!D$44</f>
        <v>0</v>
      </c>
      <c r="C35" s="20">
        <f>[32]HORTALIZAS!E$44</f>
        <v>157</v>
      </c>
      <c r="D35" s="20">
        <f>[32]HORTALIZAS!F$44</f>
        <v>20</v>
      </c>
      <c r="E35" s="20">
        <f>[32]HORTALIZAS!G$44</f>
        <v>177</v>
      </c>
      <c r="F35" s="20">
        <f>[32]HORTALIZAS!H$44</f>
        <v>0</v>
      </c>
      <c r="G35" s="20">
        <f>[32]HORTALIZAS!I$44</f>
        <v>70500</v>
      </c>
      <c r="H35" s="20">
        <f>[32]HORTALIZAS!J$44</f>
        <v>96000</v>
      </c>
      <c r="I35" s="20">
        <f>K35-J35</f>
        <v>7594</v>
      </c>
      <c r="J35" s="29">
        <f>[32]HORTALIZAS!O$44</f>
        <v>5395</v>
      </c>
      <c r="K35" s="20">
        <f>[32]HORTALIZAS!K$44</f>
        <v>12989</v>
      </c>
      <c r="L35" s="28"/>
      <c r="M35" s="28"/>
      <c r="N35" s="28"/>
      <c r="O35" s="28"/>
      <c r="P35" s="25"/>
    </row>
    <row r="36" spans="1:16" ht="13.5" thickBot="1" x14ac:dyDescent="0.25">
      <c r="A36" s="30">
        <v>2021</v>
      </c>
      <c r="B36" s="31">
        <f>[33]HORTALIZAS!D$44</f>
        <v>0</v>
      </c>
      <c r="C36" s="31">
        <f>[33]HORTALIZAS!E$44</f>
        <v>84</v>
      </c>
      <c r="D36" s="31">
        <f>[33]HORTALIZAS!F$44</f>
        <v>21</v>
      </c>
      <c r="E36" s="31">
        <f>[33]HORTALIZAS!G$44</f>
        <v>105</v>
      </c>
      <c r="F36" s="31">
        <f>[33]HORTALIZAS!H$44</f>
        <v>0</v>
      </c>
      <c r="G36" s="31">
        <f>[33]HORTALIZAS!I$44</f>
        <v>79000</v>
      </c>
      <c r="H36" s="31">
        <f>[33]HORTALIZAS!J$44</f>
        <v>93000</v>
      </c>
      <c r="I36" s="31">
        <f>K36-J36</f>
        <v>7059</v>
      </c>
      <c r="J36" s="31">
        <f>[33]HORTALIZAS!O$44</f>
        <v>1530</v>
      </c>
      <c r="K36" s="31">
        <f>[33]HORTALIZAS!K$44</f>
        <v>8589</v>
      </c>
      <c r="L36" s="32"/>
      <c r="M36" s="32"/>
      <c r="N36" s="32"/>
      <c r="O36" s="32"/>
      <c r="P36" s="33"/>
    </row>
  </sheetData>
  <mergeCells count="7">
    <mergeCell ref="A1:P1"/>
    <mergeCell ref="A3:A4"/>
    <mergeCell ref="B3:E3"/>
    <mergeCell ref="F3:H3"/>
    <mergeCell ref="I3:K3"/>
    <mergeCell ref="L3:M3"/>
    <mergeCell ref="N3:P3"/>
  </mergeCells>
  <printOptions horizontalCentered="1"/>
  <pageMargins left="0.39370078740157483" right="0.39370078740157483" top="0.39370078740157483" bottom="0.39370078740157483" header="0" footer="0"/>
  <pageSetup paperSize="9" scale="6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17 Tomate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 Briega Argomaniz</dc:creator>
  <cp:lastModifiedBy>Lorena Briega Argomaniz</cp:lastModifiedBy>
  <dcterms:created xsi:type="dcterms:W3CDTF">2022-08-26T08:12:50Z</dcterms:created>
  <dcterms:modified xsi:type="dcterms:W3CDTF">2022-08-26T08:21:17Z</dcterms:modified>
</cp:coreProperties>
</file>